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80" windowWidth="15135" windowHeight="9240"/>
  </bookViews>
  <sheets>
    <sheet name="Bass" sheetId="2" r:id="rId1"/>
    <sheet name="Real data" sheetId="4" r:id="rId2"/>
  </sheets>
  <calcPr calcId="145621"/>
</workbook>
</file>

<file path=xl/calcChain.xml><?xml version="1.0" encoding="utf-8"?>
<calcChain xmlns="http://schemas.openxmlformats.org/spreadsheetml/2006/main">
  <c r="A26" i="2" l="1"/>
  <c r="A27" i="2" s="1"/>
  <c r="A28" i="2" s="1"/>
  <c r="A29" i="2" s="1"/>
  <c r="A30" i="2" s="1"/>
  <c r="A31" i="2" s="1"/>
  <c r="A32" i="2" s="1"/>
  <c r="E14" i="2" l="1"/>
  <c r="E15" i="2"/>
  <c r="E16" i="2"/>
  <c r="E17" i="2"/>
  <c r="E18" i="2"/>
  <c r="E19" i="2"/>
  <c r="E20" i="2"/>
  <c r="E21" i="2"/>
  <c r="E22" i="2"/>
  <c r="E23" i="2"/>
  <c r="E24" i="2"/>
  <c r="E13" i="2"/>
  <c r="I6" i="4"/>
  <c r="I7" i="4"/>
  <c r="I8" i="4"/>
  <c r="I9" i="4"/>
  <c r="I10" i="4"/>
  <c r="I11" i="4"/>
  <c r="I12" i="4"/>
  <c r="I13" i="4"/>
  <c r="I14" i="4"/>
  <c r="I15" i="4"/>
  <c r="I16" i="4"/>
  <c r="I5" i="4"/>
  <c r="H16" i="4"/>
  <c r="H15" i="4"/>
  <c r="H14" i="4"/>
  <c r="H13" i="4"/>
  <c r="H12" i="4"/>
  <c r="H11" i="4"/>
  <c r="H10" i="4"/>
  <c r="H9" i="4"/>
  <c r="H8" i="4"/>
  <c r="H7" i="4"/>
  <c r="H6" i="4"/>
  <c r="H5" i="4"/>
  <c r="E47" i="4"/>
  <c r="E50" i="4" s="1"/>
  <c r="E48" i="4" l="1"/>
  <c r="E49" i="4" s="1"/>
  <c r="E44" i="4" l="1"/>
  <c r="E45" i="4" s="1"/>
  <c r="E41" i="4"/>
  <c r="E38" i="4"/>
  <c r="E36" i="4"/>
  <c r="D34" i="4"/>
  <c r="D33" i="4"/>
  <c r="E32" i="4"/>
  <c r="C31" i="4"/>
  <c r="E31" i="4" s="1"/>
  <c r="E30" i="4"/>
  <c r="C29" i="4"/>
  <c r="E29" i="4" s="1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E37" i="4" l="1"/>
  <c r="E42" i="4"/>
  <c r="G6" i="4" l="1"/>
  <c r="G7" i="4" s="1"/>
  <c r="G8" i="4" s="1"/>
  <c r="G9" i="4" s="1"/>
  <c r="G10" i="4" s="1"/>
  <c r="G11" i="4" s="1"/>
  <c r="G12" i="4" s="1"/>
  <c r="G13" i="4" s="1"/>
  <c r="G14" i="4" s="1"/>
  <c r="G15" i="4" s="1"/>
  <c r="G16" i="4" s="1"/>
  <c r="D7" i="2" l="1"/>
  <c r="C7" i="2"/>
  <c r="B13" i="2" l="1"/>
  <c r="C13" i="2" s="1"/>
  <c r="A14" i="2"/>
  <c r="A15" i="2"/>
  <c r="A16" i="2"/>
  <c r="A17" i="2" s="1"/>
  <c r="A18" i="2" s="1"/>
  <c r="A19" i="2" s="1"/>
  <c r="A20" i="2" s="1"/>
  <c r="A21" i="2" s="1"/>
  <c r="A22" i="2" s="1"/>
  <c r="A23" i="2" s="1"/>
  <c r="A24" i="2" s="1"/>
  <c r="A25" i="2" s="1"/>
  <c r="B14" i="2" l="1"/>
  <c r="C14" i="2" s="1"/>
  <c r="D14" i="2" s="1"/>
  <c r="D13" i="2"/>
  <c r="B15" i="2" l="1"/>
  <c r="C15" i="2" s="1"/>
  <c r="D15" i="2" s="1"/>
  <c r="B16" i="2" l="1"/>
  <c r="C16" i="2" s="1"/>
  <c r="D16" i="2" s="1"/>
  <c r="B17" i="2" l="1"/>
  <c r="C17" i="2" s="1"/>
  <c r="D17" i="2" s="1"/>
  <c r="B18" i="2" l="1"/>
  <c r="C18" i="2" s="1"/>
  <c r="D18" i="2" s="1"/>
  <c r="B19" i="2" l="1"/>
  <c r="C19" i="2" s="1"/>
  <c r="D19" i="2" s="1"/>
  <c r="B20" i="2" l="1"/>
  <c r="C20" i="2" s="1"/>
  <c r="D20" i="2" s="1"/>
  <c r="B21" i="2" l="1"/>
  <c r="C21" i="2" s="1"/>
  <c r="D21" i="2" s="1"/>
  <c r="B22" i="2" l="1"/>
  <c r="C22" i="2" s="1"/>
  <c r="D22" i="2" s="1"/>
  <c r="B23" i="2" l="1"/>
  <c r="C23" i="2" s="1"/>
  <c r="D23" i="2" s="1"/>
  <c r="B24" i="2" l="1"/>
  <c r="C24" i="2" s="1"/>
  <c r="D24" i="2" s="1"/>
  <c r="B25" i="2" l="1"/>
  <c r="C25" i="2" s="1"/>
  <c r="D25" i="2" l="1"/>
  <c r="B26" i="2"/>
  <c r="C26" i="2"/>
  <c r="D26" i="2" l="1"/>
  <c r="B27" i="2"/>
  <c r="C27" i="2" s="1"/>
  <c r="D27" i="2" l="1"/>
  <c r="B28" i="2"/>
  <c r="C28" i="2" s="1"/>
  <c r="B29" i="2" l="1"/>
  <c r="C29" i="2" s="1"/>
  <c r="D28" i="2"/>
  <c r="B30" i="2" l="1"/>
  <c r="C30" i="2"/>
  <c r="D29" i="2"/>
  <c r="D30" i="2" l="1"/>
  <c r="B31" i="2"/>
  <c r="C31" i="2" s="1"/>
  <c r="B32" i="2" l="1"/>
  <c r="C32" i="2"/>
  <c r="D32" i="2" s="1"/>
  <c r="D31" i="2"/>
</calcChain>
</file>

<file path=xl/sharedStrings.xml><?xml version="1.0" encoding="utf-8"?>
<sst xmlns="http://schemas.openxmlformats.org/spreadsheetml/2006/main" count="68" uniqueCount="25">
  <si>
    <t>p</t>
  </si>
  <si>
    <t>q</t>
  </si>
  <si>
    <t>Bass growth</t>
  </si>
  <si>
    <t>x(t)</t>
  </si>
  <si>
    <t>Average</t>
  </si>
  <si>
    <t xml:space="preserve">market potential </t>
  </si>
  <si>
    <t>dx/dt</t>
  </si>
  <si>
    <t>CD Players</t>
  </si>
  <si>
    <t>Automobile Radio</t>
  </si>
  <si>
    <t>Cellular Phone</t>
  </si>
  <si>
    <t>XM and Sirius growth</t>
  </si>
  <si>
    <t>year</t>
  </si>
  <si>
    <t>quarter</t>
  </si>
  <si>
    <t>XM</t>
  </si>
  <si>
    <t>Sirius</t>
  </si>
  <si>
    <t>total</t>
  </si>
  <si>
    <t>q3</t>
  </si>
  <si>
    <t>q4</t>
  </si>
  <si>
    <t>q1</t>
  </si>
  <si>
    <t>q2</t>
  </si>
  <si>
    <t xml:space="preserve">real data </t>
  </si>
  <si>
    <t>in milions</t>
  </si>
  <si>
    <t>in millions</t>
  </si>
  <si>
    <t> 24,353,226</t>
  </si>
  <si>
    <t>Average (rounded numbers)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</si>
</sst>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0.000"/>
    <numFmt numFmtId="166" formatCode="_(* #,##0.0_);_(* \(#,##0.0\);_(* &quot;-&quot;??_);_(@_)"/>
  </numFmts>
  <fonts count="9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0"/>
      <color indexed="63"/>
      <name val="Arial"/>
      <family val="2"/>
    </font>
    <font>
      <sz val="10"/>
      <color rgb="FF000000"/>
      <name val="Inherit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3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165" fontId="3" fillId="2" borderId="0" xfId="0" applyNumberFormat="1" applyFont="1" applyFill="1" applyAlignment="1">
      <alignment horizontal="center"/>
    </xf>
    <xf numFmtId="0" fontId="3" fillId="0" borderId="0" xfId="0" applyFont="1" applyAlignment="1">
      <alignment horizontal="right"/>
    </xf>
    <xf numFmtId="164" fontId="3" fillId="0" borderId="0" xfId="1" applyNumberFormat="1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Fill="1"/>
    <xf numFmtId="164" fontId="3" fillId="0" borderId="0" xfId="1" applyNumberFormat="1" applyFont="1" applyFill="1"/>
    <xf numFmtId="166" fontId="3" fillId="0" borderId="0" xfId="1" applyNumberFormat="1" applyFont="1"/>
    <xf numFmtId="0" fontId="5" fillId="0" borderId="0" xfId="2" applyAlignment="1" applyProtection="1"/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3" fontId="0" fillId="0" borderId="0" xfId="0" applyNumberFormat="1"/>
    <xf numFmtId="164" fontId="0" fillId="0" borderId="0" xfId="1" applyNumberFormat="1" applyFont="1"/>
    <xf numFmtId="164" fontId="0" fillId="0" borderId="0" xfId="0" applyNumberFormat="1"/>
    <xf numFmtId="0" fontId="0" fillId="0" borderId="0" xfId="0" applyFill="1" applyAlignment="1">
      <alignment horizontal="center"/>
    </xf>
    <xf numFmtId="0" fontId="0" fillId="0" borderId="0" xfId="0" applyFill="1"/>
    <xf numFmtId="3" fontId="0" fillId="0" borderId="0" xfId="0" applyNumberFormat="1" applyFill="1"/>
    <xf numFmtId="3" fontId="7" fillId="0" borderId="0" xfId="0" applyNumberFormat="1" applyFont="1" applyFill="1"/>
    <xf numFmtId="0" fontId="0" fillId="3" borderId="0" xfId="0" applyFill="1" applyAlignment="1">
      <alignment horizontal="center"/>
    </xf>
    <xf numFmtId="0" fontId="0" fillId="3" borderId="0" xfId="0" applyFill="1"/>
    <xf numFmtId="3" fontId="0" fillId="3" borderId="0" xfId="0" applyNumberFormat="1" applyFill="1"/>
    <xf numFmtId="0" fontId="1" fillId="0" borderId="0" xfId="0" applyFont="1" applyFill="1" applyAlignment="1">
      <alignment horizontal="center"/>
    </xf>
    <xf numFmtId="43" fontId="0" fillId="0" borderId="0" xfId="1" applyNumberFormat="1" applyFont="1"/>
    <xf numFmtId="0" fontId="8" fillId="0" borderId="0" xfId="0" applyFont="1"/>
    <xf numFmtId="0" fontId="1" fillId="0" borderId="0" xfId="0" applyFont="1"/>
    <xf numFmtId="165" fontId="3" fillId="0" borderId="0" xfId="0" applyNumberFormat="1" applyFont="1" applyAlignment="1">
      <alignment horizontal="center"/>
    </xf>
    <xf numFmtId="165" fontId="3" fillId="0" borderId="0" xfId="0" applyNumberFormat="1" applyFont="1" applyFill="1" applyAlignment="1">
      <alignment horizontal="center"/>
    </xf>
    <xf numFmtId="164" fontId="3" fillId="2" borderId="0" xfId="1" applyNumberFormat="1" applyFont="1" applyFill="1" applyAlignment="1"/>
    <xf numFmtId="166" fontId="3" fillId="0" borderId="0" xfId="1" applyNumberFormat="1" applyFont="1" applyAlignment="1"/>
    <xf numFmtId="43" fontId="3" fillId="0" borderId="0" xfId="1" applyNumberFormat="1" applyFont="1" applyAlignment="1"/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val>
            <c:numRef>
              <c:f>Bass!$D$13:$D$32</c:f>
              <c:numCache>
                <c:formatCode>_(* #,##0.0_);_(* \(#,##0.0\);_(* "-"??_);_(@_)</c:formatCode>
                <c:ptCount val="20"/>
                <c:pt idx="0">
                  <c:v>0.72799999999999998</c:v>
                </c:pt>
                <c:pt idx="1">
                  <c:v>1.7228280159999998</c:v>
                </c:pt>
                <c:pt idx="2">
                  <c:v>3.0576142152390022</c:v>
                </c:pt>
                <c:pt idx="3">
                  <c:v>4.8037758854640948</c:v>
                </c:pt>
                <c:pt idx="4">
                  <c:v>7.0106660410204924</c:v>
                </c:pt>
                <c:pt idx="5">
                  <c:v>9.6742862938243857</c:v>
                </c:pt>
                <c:pt idx="6">
                  <c:v>12.702438599316324</c:v>
                </c:pt>
                <c:pt idx="7">
                  <c:v>15.896942437441837</c:v>
                </c:pt>
                <c:pt idx="8">
                  <c:v>18.980830812060489</c:v>
                </c:pt>
                <c:pt idx="9">
                  <c:v>21.679261487443931</c:v>
                </c:pt>
                <c:pt idx="10">
                  <c:v>23.81583868991348</c:v>
                </c:pt>
                <c:pt idx="11">
                  <c:v>25.358865178900011</c:v>
                </c:pt>
                <c:pt idx="12">
                  <c:v>26.391513301554745</c:v>
                </c:pt>
                <c:pt idx="13">
                  <c:v>27.0443164711875</c:v>
                </c:pt>
                <c:pt idx="14">
                  <c:v>27.441159262336665</c:v>
                </c:pt>
                <c:pt idx="15">
                  <c:v>27.676407006760698</c:v>
                </c:pt>
                <c:pt idx="16">
                  <c:v>27.813721289882313</c:v>
                </c:pt>
                <c:pt idx="17">
                  <c:v>27.893135427865275</c:v>
                </c:pt>
                <c:pt idx="18">
                  <c:v>27.938815962353168</c:v>
                </c:pt>
                <c:pt idx="19">
                  <c:v>27.965010035037782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73700864"/>
        <c:axId val="73702784"/>
      </c:lineChart>
      <c:catAx>
        <c:axId val="737008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years since introduction</a:t>
                </a:r>
              </a:p>
            </c:rich>
          </c:tx>
          <c:layout/>
          <c:overlay val="0"/>
        </c:title>
        <c:majorTickMark val="none"/>
        <c:minorTickMark val="none"/>
        <c:tickLblPos val="nextTo"/>
        <c:crossAx val="73702784"/>
        <c:crosses val="autoZero"/>
        <c:auto val="1"/>
        <c:lblAlgn val="ctr"/>
        <c:lblOffset val="100"/>
        <c:tickLblSkip val="2"/>
        <c:tickMarkSkip val="4"/>
        <c:noMultiLvlLbl val="0"/>
      </c:catAx>
      <c:valAx>
        <c:axId val="7370278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Cumulative No. of adopters (millions)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crossAx val="737008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Bass Estimate</c:v>
          </c:tx>
          <c:cat>
            <c:numRef>
              <c:f>Bass!$A$13:$A$24</c:f>
              <c:numCache>
                <c:formatCode>General</c:formatCod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numCache>
            </c:numRef>
          </c:cat>
          <c:val>
            <c:numRef>
              <c:f>Bass!$D$13:$D$24</c:f>
              <c:numCache>
                <c:formatCode>_(* #,##0.0_);_(* \(#,##0.0\);_(* "-"??_);_(@_)</c:formatCode>
                <c:ptCount val="12"/>
                <c:pt idx="0">
                  <c:v>0.72799999999999998</c:v>
                </c:pt>
                <c:pt idx="1">
                  <c:v>1.7228280159999998</c:v>
                </c:pt>
                <c:pt idx="2">
                  <c:v>3.0576142152390022</c:v>
                </c:pt>
                <c:pt idx="3">
                  <c:v>4.8037758854640948</c:v>
                </c:pt>
                <c:pt idx="4">
                  <c:v>7.0106660410204924</c:v>
                </c:pt>
                <c:pt idx="5">
                  <c:v>9.6742862938243857</c:v>
                </c:pt>
                <c:pt idx="6">
                  <c:v>12.702438599316324</c:v>
                </c:pt>
                <c:pt idx="7">
                  <c:v>15.896942437441837</c:v>
                </c:pt>
                <c:pt idx="8">
                  <c:v>18.980830812060489</c:v>
                </c:pt>
                <c:pt idx="9">
                  <c:v>21.679261487443931</c:v>
                </c:pt>
                <c:pt idx="10">
                  <c:v>23.81583868991348</c:v>
                </c:pt>
                <c:pt idx="11">
                  <c:v>25.358865178900011</c:v>
                </c:pt>
              </c:numCache>
            </c:numRef>
          </c:val>
          <c:smooth val="0"/>
        </c:ser>
        <c:ser>
          <c:idx val="1"/>
          <c:order val="1"/>
          <c:tx>
            <c:v>Real No. of Subscribers</c:v>
          </c:tx>
          <c:cat>
            <c:numRef>
              <c:f>Bass!$A$13:$A$24</c:f>
              <c:numCache>
                <c:formatCode>General</c:formatCod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numCache>
            </c:numRef>
          </c:cat>
          <c:val>
            <c:numRef>
              <c:f>Bass!$E$13:$E$24</c:f>
              <c:numCache>
                <c:formatCode>_(* #,##0.0_);_(* \(#,##0.0\);_(* "-"??_);_(@_)</c:formatCode>
                <c:ptCount val="12"/>
                <c:pt idx="0" formatCode="_(* #,##0.00_);_(* \(#,##0.00\);_(* &quot;-&quot;??_);_(@_)">
                  <c:v>2.7733000000000001E-2</c:v>
                </c:pt>
                <c:pt idx="1">
                  <c:v>0.377106</c:v>
                </c:pt>
                <c:pt idx="2">
                  <c:v>1.621289</c:v>
                </c:pt>
                <c:pt idx="3">
                  <c:v>4.372382</c:v>
                </c:pt>
                <c:pt idx="4">
                  <c:v>9.2493649999999992</c:v>
                </c:pt>
                <c:pt idx="5">
                  <c:v>13.651873</c:v>
                </c:pt>
                <c:pt idx="6">
                  <c:v>17.421785</c:v>
                </c:pt>
                <c:pt idx="7">
                  <c:v>19.003855999999999</c:v>
                </c:pt>
                <c:pt idx="8">
                  <c:v>18.773098999999998</c:v>
                </c:pt>
                <c:pt idx="9">
                  <c:v>20.218627623</c:v>
                </c:pt>
                <c:pt idx="10">
                  <c:v>21.892824000000001</c:v>
                </c:pt>
                <c:pt idx="11">
                  <c:v>23.792172000000001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055680"/>
        <c:axId val="74057216"/>
      </c:lineChart>
      <c:catAx>
        <c:axId val="74055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4057216"/>
        <c:crosses val="autoZero"/>
        <c:auto val="1"/>
        <c:lblAlgn val="ctr"/>
        <c:lblOffset val="100"/>
        <c:noMultiLvlLbl val="0"/>
      </c:catAx>
      <c:valAx>
        <c:axId val="740572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Number</a:t>
                </a:r>
                <a:r>
                  <a:rPr lang="en-US" baseline="0"/>
                  <a:t> of Subscribers (miilions)</a:t>
                </a:r>
                <a:endParaRPr lang="en-US"/>
              </a:p>
            </c:rich>
          </c:tx>
          <c:layout/>
          <c:overlay val="0"/>
        </c:title>
        <c:numFmt formatCode="_(* #,##0.0_);_(* \(#,##0.0\);_(* &quot;-&quot;??_);_(@_)" sourceLinked="1"/>
        <c:majorTickMark val="none"/>
        <c:minorTickMark val="none"/>
        <c:tickLblPos val="nextTo"/>
        <c:crossAx val="7405568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419100</xdr:colOff>
      <xdr:row>2</xdr:row>
      <xdr:rowOff>14287</xdr:rowOff>
    </xdr:from>
    <xdr:to>
      <xdr:col>14</xdr:col>
      <xdr:colOff>114300</xdr:colOff>
      <xdr:row>17</xdr:row>
      <xdr:rowOff>42862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342900</xdr:colOff>
      <xdr:row>20</xdr:row>
      <xdr:rowOff>119062</xdr:rowOff>
    </xdr:from>
    <xdr:to>
      <xdr:col>14</xdr:col>
      <xdr:colOff>361950</xdr:colOff>
      <xdr:row>37</xdr:row>
      <xdr:rowOff>142875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abSelected="1" workbookViewId="0">
      <selection activeCell="D40" sqref="D40"/>
    </sheetView>
  </sheetViews>
  <sheetFormatPr defaultRowHeight="12.75"/>
  <cols>
    <col min="2" max="2" width="18" customWidth="1"/>
    <col min="3" max="3" width="13.85546875" customWidth="1"/>
    <col min="4" max="4" width="15.28515625" customWidth="1"/>
    <col min="5" max="5" width="12" customWidth="1"/>
  </cols>
  <sheetData>
    <row r="1" spans="1:6" ht="14.25">
      <c r="A1" s="1"/>
      <c r="B1" s="2"/>
      <c r="C1" s="1"/>
      <c r="D1" s="1"/>
    </row>
    <row r="2" spans="1:6" ht="15">
      <c r="A2" s="1"/>
      <c r="B2" s="2"/>
      <c r="C2" s="7" t="s">
        <v>0</v>
      </c>
      <c r="D2" s="7" t="s">
        <v>1</v>
      </c>
    </row>
    <row r="3" spans="1:6" ht="14.25">
      <c r="A3" s="1"/>
      <c r="B3" s="2"/>
      <c r="C3" s="6"/>
      <c r="D3" s="6"/>
    </row>
    <row r="4" spans="1:6" ht="14.25">
      <c r="A4" s="1" t="s">
        <v>7</v>
      </c>
      <c r="B4" s="2"/>
      <c r="C4" s="6">
        <v>5.5E-2</v>
      </c>
      <c r="D4" s="6">
        <v>0.378</v>
      </c>
    </row>
    <row r="5" spans="1:6" ht="14.25">
      <c r="A5" s="1" t="s">
        <v>8</v>
      </c>
      <c r="B5" s="2"/>
      <c r="C5" s="6">
        <v>1.6E-2</v>
      </c>
      <c r="D5" s="28">
        <v>0.41</v>
      </c>
    </row>
    <row r="6" spans="1:6" ht="14.25">
      <c r="A6" s="1" t="s">
        <v>9</v>
      </c>
      <c r="B6" s="2"/>
      <c r="C6" s="6">
        <v>8.0000000000000002E-3</v>
      </c>
      <c r="D6" s="6">
        <v>0.42099999999999999</v>
      </c>
    </row>
    <row r="7" spans="1:6" ht="14.25">
      <c r="A7" s="1" t="s">
        <v>4</v>
      </c>
      <c r="B7" s="2"/>
      <c r="C7" s="29">
        <f>AVERAGE(C4:C6)</f>
        <v>2.6333333333333337E-2</v>
      </c>
      <c r="D7" s="29">
        <f>AVERAGE(D4:D6)</f>
        <v>0.40300000000000002</v>
      </c>
    </row>
    <row r="8" spans="1:6" ht="14.25">
      <c r="A8" s="1" t="s">
        <v>24</v>
      </c>
      <c r="B8" s="2"/>
      <c r="C8" s="3">
        <v>2.5999999999999999E-2</v>
      </c>
      <c r="D8" s="3">
        <v>0.40300000000000002</v>
      </c>
      <c r="E8" s="27"/>
    </row>
    <row r="9" spans="1:6" ht="14.25">
      <c r="A9" s="1" t="s">
        <v>5</v>
      </c>
      <c r="B9" s="2"/>
      <c r="C9" s="1"/>
      <c r="D9" s="30">
        <v>28000000</v>
      </c>
    </row>
    <row r="10" spans="1:6" ht="14.25">
      <c r="A10" s="1" t="s">
        <v>2</v>
      </c>
      <c r="B10" s="2"/>
      <c r="C10" s="1"/>
      <c r="D10" s="1"/>
    </row>
    <row r="11" spans="1:6" ht="14.25">
      <c r="A11" s="1"/>
      <c r="B11" s="4" t="s">
        <v>6</v>
      </c>
      <c r="C11" s="4" t="s">
        <v>3</v>
      </c>
      <c r="D11" s="4" t="s">
        <v>21</v>
      </c>
      <c r="E11" s="4" t="s">
        <v>20</v>
      </c>
      <c r="F11" s="2"/>
    </row>
    <row r="12" spans="1:6" ht="14.25">
      <c r="A12" s="1">
        <v>2000</v>
      </c>
      <c r="B12" s="1">
        <v>0</v>
      </c>
      <c r="C12" s="1">
        <v>0</v>
      </c>
      <c r="D12" s="4"/>
    </row>
    <row r="13" spans="1:6" ht="14.25">
      <c r="A13" s="1">
        <v>2001</v>
      </c>
      <c r="B13" s="5">
        <f>($C$8+$D$8*C12/$D$9)*($D$9-C12)</f>
        <v>728000</v>
      </c>
      <c r="C13" s="5">
        <f>C12+B13</f>
        <v>728000</v>
      </c>
      <c r="D13" s="10">
        <f>C13/1000000</f>
        <v>0.72799999999999998</v>
      </c>
      <c r="E13" s="32">
        <f>'Real data'!I5</f>
        <v>2.7733000000000001E-2</v>
      </c>
    </row>
    <row r="14" spans="1:6" ht="14.25">
      <c r="A14" s="1">
        <f>A13+1</f>
        <v>2002</v>
      </c>
      <c r="B14" s="5">
        <f t="shared" ref="B14:B24" si="0">($C$8+$D$8*C13/$D$9)*($D$9-C13)</f>
        <v>994828.01599999995</v>
      </c>
      <c r="C14" s="5">
        <f t="shared" ref="C14:C24" si="1">C13+B14</f>
        <v>1722828.0159999998</v>
      </c>
      <c r="D14" s="10">
        <f t="shared" ref="D14:D24" si="2">C14/1000000</f>
        <v>1.7228280159999998</v>
      </c>
      <c r="E14" s="31">
        <f>'Real data'!I6</f>
        <v>0.377106</v>
      </c>
    </row>
    <row r="15" spans="1:6" ht="14.25">
      <c r="A15" s="1">
        <f t="shared" ref="A15:A24" si="3">A14+1</f>
        <v>2003</v>
      </c>
      <c r="B15" s="5">
        <f t="shared" si="0"/>
        <v>1334786.1992390023</v>
      </c>
      <c r="C15" s="5">
        <f t="shared" si="1"/>
        <v>3057614.2152390024</v>
      </c>
      <c r="D15" s="10">
        <f t="shared" si="2"/>
        <v>3.0576142152390022</v>
      </c>
      <c r="E15" s="31">
        <f>'Real data'!I7</f>
        <v>1.621289</v>
      </c>
    </row>
    <row r="16" spans="1:6" ht="14.25">
      <c r="A16" s="1">
        <f t="shared" si="3"/>
        <v>2004</v>
      </c>
      <c r="B16" s="5">
        <f t="shared" si="0"/>
        <v>1746161.6702250917</v>
      </c>
      <c r="C16" s="5">
        <f t="shared" si="1"/>
        <v>4803775.8854640946</v>
      </c>
      <c r="D16" s="10">
        <f t="shared" si="2"/>
        <v>4.8037758854640948</v>
      </c>
      <c r="E16" s="31">
        <f>'Real data'!I8</f>
        <v>4.372382</v>
      </c>
    </row>
    <row r="17" spans="1:5" ht="14.25">
      <c r="A17" s="1">
        <f t="shared" si="3"/>
        <v>2005</v>
      </c>
      <c r="B17" s="5">
        <f t="shared" si="0"/>
        <v>2206890.155556398</v>
      </c>
      <c r="C17" s="5">
        <f t="shared" si="1"/>
        <v>7010666.0410204921</v>
      </c>
      <c r="D17" s="10">
        <f t="shared" si="2"/>
        <v>7.0106660410204924</v>
      </c>
      <c r="E17" s="31">
        <f>'Real data'!I9</f>
        <v>9.2493649999999992</v>
      </c>
    </row>
    <row r="18" spans="1:5" ht="14.25">
      <c r="A18" s="1">
        <f t="shared" si="3"/>
        <v>2006</v>
      </c>
      <c r="B18" s="5">
        <f t="shared" si="0"/>
        <v>2663620.2528038928</v>
      </c>
      <c r="C18" s="5">
        <f t="shared" si="1"/>
        <v>9674286.2938243859</v>
      </c>
      <c r="D18" s="10">
        <f t="shared" si="2"/>
        <v>9.6742862938243857</v>
      </c>
      <c r="E18" s="31">
        <f>'Real data'!I10</f>
        <v>13.651873</v>
      </c>
    </row>
    <row r="19" spans="1:5" ht="14.25">
      <c r="A19" s="1">
        <f t="shared" si="3"/>
        <v>2007</v>
      </c>
      <c r="B19" s="5">
        <f t="shared" si="0"/>
        <v>3028152.3054919369</v>
      </c>
      <c r="C19" s="5">
        <f t="shared" si="1"/>
        <v>12702438.599316323</v>
      </c>
      <c r="D19" s="10">
        <f t="shared" si="2"/>
        <v>12.702438599316324</v>
      </c>
      <c r="E19" s="31">
        <f>'Real data'!I11</f>
        <v>17.421785</v>
      </c>
    </row>
    <row r="20" spans="1:5" ht="14.25">
      <c r="A20" s="1">
        <f t="shared" si="3"/>
        <v>2008</v>
      </c>
      <c r="B20" s="5">
        <f t="shared" si="0"/>
        <v>3194503.8381255148</v>
      </c>
      <c r="C20" s="5">
        <f t="shared" si="1"/>
        <v>15896942.437441837</v>
      </c>
      <c r="D20" s="10">
        <f t="shared" si="2"/>
        <v>15.896942437441837</v>
      </c>
      <c r="E20" s="31">
        <f>'Real data'!I12</f>
        <v>19.003855999999999</v>
      </c>
    </row>
    <row r="21" spans="1:5" ht="14.25">
      <c r="A21" s="1">
        <f t="shared" si="3"/>
        <v>2009</v>
      </c>
      <c r="B21" s="5">
        <f t="shared" si="0"/>
        <v>3083888.3746186551</v>
      </c>
      <c r="C21" s="5">
        <f t="shared" si="1"/>
        <v>18980830.81206049</v>
      </c>
      <c r="D21" s="10">
        <f t="shared" si="2"/>
        <v>18.980830812060489</v>
      </c>
      <c r="E21" s="31">
        <f>'Real data'!I13</f>
        <v>18.773098999999998</v>
      </c>
    </row>
    <row r="22" spans="1:5" ht="14.25">
      <c r="A22" s="8">
        <f t="shared" si="3"/>
        <v>2010</v>
      </c>
      <c r="B22" s="9">
        <f t="shared" si="0"/>
        <v>2698430.6753834425</v>
      </c>
      <c r="C22" s="9">
        <f t="shared" si="1"/>
        <v>21679261.487443931</v>
      </c>
      <c r="D22" s="10">
        <f t="shared" si="2"/>
        <v>21.679261487443931</v>
      </c>
      <c r="E22" s="31">
        <f>'Real data'!I14</f>
        <v>20.218627623</v>
      </c>
    </row>
    <row r="23" spans="1:5" ht="14.25">
      <c r="A23" s="1">
        <f t="shared" si="3"/>
        <v>2011</v>
      </c>
      <c r="B23" s="5">
        <f t="shared" si="0"/>
        <v>2136577.2024695491</v>
      </c>
      <c r="C23" s="5">
        <f t="shared" si="1"/>
        <v>23815838.689913481</v>
      </c>
      <c r="D23" s="10">
        <f t="shared" si="2"/>
        <v>23.81583868991348</v>
      </c>
      <c r="E23" s="31">
        <f>'Real data'!I15</f>
        <v>21.892824000000001</v>
      </c>
    </row>
    <row r="24" spans="1:5" ht="14.25">
      <c r="A24" s="1">
        <f t="shared" si="3"/>
        <v>2012</v>
      </c>
      <c r="B24" s="5">
        <f t="shared" si="0"/>
        <v>1543026.4889865292</v>
      </c>
      <c r="C24" s="5">
        <f t="shared" si="1"/>
        <v>25358865.178900011</v>
      </c>
      <c r="D24" s="10">
        <f t="shared" si="2"/>
        <v>25.358865178900011</v>
      </c>
      <c r="E24" s="31">
        <f>'Real data'!I16</f>
        <v>23.792172000000001</v>
      </c>
    </row>
    <row r="25" spans="1:5" ht="14.25">
      <c r="A25" s="1">
        <f>A24+1</f>
        <v>2013</v>
      </c>
      <c r="B25" s="5">
        <f>($C$8+$D$8*C24/$D$9)*($D$9-C24)</f>
        <v>1032648.1226547372</v>
      </c>
      <c r="C25" s="5">
        <f>C24+B25</f>
        <v>26391513.301554747</v>
      </c>
      <c r="D25" s="10">
        <f>C25/1000000</f>
        <v>26.391513301554745</v>
      </c>
    </row>
    <row r="26" spans="1:5" ht="14.25">
      <c r="A26" s="1">
        <f t="shared" ref="A26:A32" si="4">A25+1</f>
        <v>2014</v>
      </c>
      <c r="B26" s="5">
        <f t="shared" ref="B26:B32" si="5">($C$8+$D$8*C25/$D$9)*($D$9-C25)</f>
        <v>652803.16963275115</v>
      </c>
      <c r="C26" s="5">
        <f t="shared" ref="C26:C32" si="6">C25+B26</f>
        <v>27044316.471187498</v>
      </c>
      <c r="D26" s="10">
        <f t="shared" ref="D26:D32" si="7">C26/1000000</f>
        <v>27.0443164711875</v>
      </c>
    </row>
    <row r="27" spans="1:5" ht="14.25">
      <c r="A27" s="1">
        <f t="shared" si="4"/>
        <v>2015</v>
      </c>
      <c r="B27" s="5">
        <f t="shared" si="5"/>
        <v>396842.79114916548</v>
      </c>
      <c r="C27" s="5">
        <f t="shared" si="6"/>
        <v>27441159.262336664</v>
      </c>
      <c r="D27" s="10">
        <f t="shared" si="7"/>
        <v>27.441159262336665</v>
      </c>
    </row>
    <row r="28" spans="1:5" ht="14.25">
      <c r="A28" s="1">
        <f t="shared" si="4"/>
        <v>2016</v>
      </c>
      <c r="B28" s="5">
        <f t="shared" si="5"/>
        <v>235247.74442403347</v>
      </c>
      <c r="C28" s="5">
        <f t="shared" si="6"/>
        <v>27676407.006760698</v>
      </c>
      <c r="D28" s="10">
        <f t="shared" si="7"/>
        <v>27.676407006760698</v>
      </c>
    </row>
    <row r="29" spans="1:5" ht="14.25">
      <c r="A29" s="1">
        <f t="shared" si="4"/>
        <v>2017</v>
      </c>
      <c r="B29" s="5">
        <f t="shared" si="5"/>
        <v>137314.28312161606</v>
      </c>
      <c r="C29" s="5">
        <f t="shared" si="6"/>
        <v>27813721.289882313</v>
      </c>
      <c r="D29" s="10">
        <f t="shared" si="7"/>
        <v>27.813721289882313</v>
      </c>
    </row>
    <row r="30" spans="1:5" ht="14.25">
      <c r="A30" s="1">
        <f t="shared" si="4"/>
        <v>2018</v>
      </c>
      <c r="B30" s="5">
        <f t="shared" si="5"/>
        <v>79414.137982959932</v>
      </c>
      <c r="C30" s="5">
        <f t="shared" si="6"/>
        <v>27893135.427865274</v>
      </c>
      <c r="D30" s="10">
        <f t="shared" si="7"/>
        <v>27.893135427865275</v>
      </c>
    </row>
    <row r="31" spans="1:5" ht="14.25">
      <c r="A31" s="1">
        <f t="shared" si="4"/>
        <v>2019</v>
      </c>
      <c r="B31" s="5">
        <f t="shared" si="5"/>
        <v>45680.534487892073</v>
      </c>
      <c r="C31" s="5">
        <f t="shared" si="6"/>
        <v>27938815.962353166</v>
      </c>
      <c r="D31" s="10">
        <f t="shared" si="7"/>
        <v>27.938815962353168</v>
      </c>
    </row>
    <row r="32" spans="1:5" ht="14.25">
      <c r="A32" s="1">
        <f t="shared" si="4"/>
        <v>2020</v>
      </c>
      <c r="B32" s="5">
        <f t="shared" si="5"/>
        <v>26194.072684616847</v>
      </c>
      <c r="C32" s="5">
        <f t="shared" si="6"/>
        <v>27965010.035037782</v>
      </c>
      <c r="D32" s="10">
        <f t="shared" si="7"/>
        <v>27.965010035037782</v>
      </c>
    </row>
    <row r="33" spans="1:4" ht="14.25">
      <c r="A33" s="1"/>
      <c r="B33" s="5"/>
      <c r="C33" s="5"/>
      <c r="D33" s="10"/>
    </row>
    <row r="34" spans="1:4" ht="14.25">
      <c r="A34" s="1"/>
      <c r="B34" s="5"/>
      <c r="C34" s="5"/>
      <c r="D34" s="10"/>
    </row>
    <row r="35" spans="1:4" ht="14.25">
      <c r="A35" s="1"/>
      <c r="B35" s="5"/>
      <c r="C35" s="5"/>
      <c r="D35" s="10"/>
    </row>
    <row r="36" spans="1:4" ht="14.25">
      <c r="A36" s="1"/>
      <c r="B36" s="5"/>
      <c r="C36" s="5"/>
      <c r="D36" s="10"/>
    </row>
    <row r="37" spans="1:4" ht="14.25">
      <c r="A37" s="1"/>
      <c r="B37" s="5"/>
      <c r="C37" s="5"/>
      <c r="D37" s="10"/>
    </row>
  </sheetData>
  <phoneticPr fontId="2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workbookViewId="0">
      <selection activeCell="B54" sqref="B54"/>
    </sheetView>
  </sheetViews>
  <sheetFormatPr defaultRowHeight="12.75"/>
  <cols>
    <col min="5" max="5" width="10.42578125" customWidth="1"/>
    <col min="6" max="7" width="11.140625" customWidth="1"/>
    <col min="8" max="8" width="11.28515625" bestFit="1" customWidth="1"/>
    <col min="9" max="9" width="10.28515625" bestFit="1" customWidth="1"/>
  </cols>
  <sheetData>
    <row r="1" spans="1:9">
      <c r="A1" t="s">
        <v>10</v>
      </c>
    </row>
    <row r="4" spans="1:9">
      <c r="A4" s="13" t="s">
        <v>11</v>
      </c>
      <c r="B4" s="13" t="s">
        <v>12</v>
      </c>
      <c r="C4" s="13" t="s">
        <v>13</v>
      </c>
      <c r="D4" s="13" t="s">
        <v>14</v>
      </c>
      <c r="E4" s="13" t="s">
        <v>15</v>
      </c>
      <c r="F4" s="13"/>
      <c r="G4" s="13"/>
      <c r="H4" s="13"/>
      <c r="I4" s="13" t="s">
        <v>22</v>
      </c>
    </row>
    <row r="5" spans="1:9" ht="14.25">
      <c r="A5" s="12">
        <v>2001</v>
      </c>
      <c r="B5" s="12" t="s">
        <v>16</v>
      </c>
      <c r="C5" s="14">
        <v>500</v>
      </c>
      <c r="D5" s="14">
        <v>0</v>
      </c>
      <c r="E5" s="14">
        <f>C5+D5</f>
        <v>500</v>
      </c>
      <c r="F5" s="14"/>
      <c r="G5" s="1">
        <v>2001</v>
      </c>
      <c r="H5" s="16">
        <f>E6</f>
        <v>27733</v>
      </c>
      <c r="I5" s="25">
        <f>H5/1000000</f>
        <v>2.7733000000000001E-2</v>
      </c>
    </row>
    <row r="6" spans="1:9" ht="14.25">
      <c r="A6" s="12">
        <v>2001</v>
      </c>
      <c r="B6" s="12" t="s">
        <v>17</v>
      </c>
      <c r="C6" s="14">
        <v>27733</v>
      </c>
      <c r="D6" s="14">
        <v>0</v>
      </c>
      <c r="E6" s="14">
        <f t="shared" ref="E6:E31" si="0">C6+D6</f>
        <v>27733</v>
      </c>
      <c r="F6" s="14"/>
      <c r="G6" s="1">
        <f>G5+1</f>
        <v>2002</v>
      </c>
      <c r="H6" s="16">
        <f>E10</f>
        <v>377106</v>
      </c>
      <c r="I6" s="25">
        <f t="shared" ref="I6:I16" si="1">H6/1000000</f>
        <v>0.377106</v>
      </c>
    </row>
    <row r="7" spans="1:9" ht="14.25">
      <c r="A7" s="12">
        <v>2002</v>
      </c>
      <c r="B7" s="12" t="s">
        <v>18</v>
      </c>
      <c r="C7" s="14">
        <v>76242</v>
      </c>
      <c r="D7" s="14">
        <v>412</v>
      </c>
      <c r="E7" s="14">
        <f t="shared" si="0"/>
        <v>76654</v>
      </c>
      <c r="F7" s="14"/>
      <c r="G7" s="1">
        <f t="shared" ref="G7:G16" si="2">G6+1</f>
        <v>2003</v>
      </c>
      <c r="H7" s="16">
        <f>E14</f>
        <v>1621289</v>
      </c>
      <c r="I7" s="25">
        <f t="shared" si="1"/>
        <v>1.621289</v>
      </c>
    </row>
    <row r="8" spans="1:9" ht="14.25">
      <c r="A8" s="12">
        <v>2002</v>
      </c>
      <c r="B8" s="12" t="s">
        <v>19</v>
      </c>
      <c r="C8" s="14">
        <v>136718</v>
      </c>
      <c r="D8" s="14">
        <v>3347</v>
      </c>
      <c r="E8" s="14">
        <f t="shared" si="0"/>
        <v>140065</v>
      </c>
      <c r="F8" s="14"/>
      <c r="G8" s="1">
        <f t="shared" si="2"/>
        <v>2004</v>
      </c>
      <c r="H8" s="16">
        <f>E18</f>
        <v>4372382</v>
      </c>
      <c r="I8" s="25">
        <f t="shared" si="1"/>
        <v>4.372382</v>
      </c>
    </row>
    <row r="9" spans="1:9" ht="14.25">
      <c r="A9" s="12">
        <v>2002</v>
      </c>
      <c r="B9" s="12" t="s">
        <v>16</v>
      </c>
      <c r="C9" s="14">
        <v>201544</v>
      </c>
      <c r="D9" s="14">
        <v>11821</v>
      </c>
      <c r="E9" s="14">
        <f t="shared" si="0"/>
        <v>213365</v>
      </c>
      <c r="F9" s="14"/>
      <c r="G9" s="1">
        <f t="shared" si="2"/>
        <v>2005</v>
      </c>
      <c r="H9" s="16">
        <f>E22</f>
        <v>9249365</v>
      </c>
      <c r="I9" s="25">
        <f t="shared" si="1"/>
        <v>9.2493649999999992</v>
      </c>
    </row>
    <row r="10" spans="1:9" ht="14.25">
      <c r="A10" s="12">
        <v>2002</v>
      </c>
      <c r="B10" s="12" t="s">
        <v>17</v>
      </c>
      <c r="C10" s="14">
        <v>347159</v>
      </c>
      <c r="D10" s="14">
        <v>29947</v>
      </c>
      <c r="E10" s="14">
        <f t="shared" si="0"/>
        <v>377106</v>
      </c>
      <c r="F10" s="14"/>
      <c r="G10" s="1">
        <f t="shared" si="2"/>
        <v>2006</v>
      </c>
      <c r="H10" s="16">
        <f>E26</f>
        <v>13651873</v>
      </c>
      <c r="I10" s="25">
        <f t="shared" si="1"/>
        <v>13.651873</v>
      </c>
    </row>
    <row r="11" spans="1:9" ht="14.25">
      <c r="A11" s="12">
        <v>2003</v>
      </c>
      <c r="B11" s="12" t="s">
        <v>18</v>
      </c>
      <c r="C11" s="14">
        <v>483075</v>
      </c>
      <c r="D11" s="14">
        <v>68059</v>
      </c>
      <c r="E11" s="14">
        <f t="shared" si="0"/>
        <v>551134</v>
      </c>
      <c r="F11" s="14"/>
      <c r="G11" s="1">
        <f t="shared" si="2"/>
        <v>2007</v>
      </c>
      <c r="H11" s="14">
        <f>E30</f>
        <v>17421785</v>
      </c>
      <c r="I11" s="25">
        <f t="shared" si="1"/>
        <v>17.421785</v>
      </c>
    </row>
    <row r="12" spans="1:9" ht="14.25">
      <c r="A12" s="12">
        <v>2003</v>
      </c>
      <c r="B12" s="12" t="s">
        <v>19</v>
      </c>
      <c r="C12" s="14">
        <v>692253</v>
      </c>
      <c r="D12" s="14">
        <v>105186</v>
      </c>
      <c r="E12" s="14">
        <f t="shared" si="0"/>
        <v>797439</v>
      </c>
      <c r="F12" s="14"/>
      <c r="G12" s="1">
        <f t="shared" si="2"/>
        <v>2008</v>
      </c>
      <c r="H12" s="14">
        <f>E34</f>
        <v>19003856</v>
      </c>
      <c r="I12" s="25">
        <f t="shared" si="1"/>
        <v>19.003855999999999</v>
      </c>
    </row>
    <row r="13" spans="1:9" ht="14.25">
      <c r="A13" s="12">
        <v>2003</v>
      </c>
      <c r="B13" s="12" t="s">
        <v>16</v>
      </c>
      <c r="C13" s="14">
        <v>929648</v>
      </c>
      <c r="D13" s="14">
        <v>149612</v>
      </c>
      <c r="E13" s="14">
        <f t="shared" si="0"/>
        <v>1079260</v>
      </c>
      <c r="F13" s="14"/>
      <c r="G13" s="1">
        <f t="shared" si="2"/>
        <v>2009</v>
      </c>
      <c r="H13" s="14">
        <f>E38</f>
        <v>18773099</v>
      </c>
      <c r="I13" s="25">
        <f t="shared" si="1"/>
        <v>18.773098999999998</v>
      </c>
    </row>
    <row r="14" spans="1:9" ht="14.25">
      <c r="A14" s="12">
        <v>2003</v>
      </c>
      <c r="B14" s="12" t="s">
        <v>17</v>
      </c>
      <c r="C14" s="14">
        <v>1360228</v>
      </c>
      <c r="D14" s="14">
        <v>261061</v>
      </c>
      <c r="E14" s="14">
        <f t="shared" si="0"/>
        <v>1621289</v>
      </c>
      <c r="F14" s="14"/>
      <c r="G14" s="8">
        <f t="shared" si="2"/>
        <v>2010</v>
      </c>
      <c r="H14" s="14">
        <f>E42</f>
        <v>20218627.623</v>
      </c>
      <c r="I14" s="25">
        <f t="shared" si="1"/>
        <v>20.218627623</v>
      </c>
    </row>
    <row r="15" spans="1:9" ht="14.25">
      <c r="A15" s="12">
        <v>2004</v>
      </c>
      <c r="B15" s="12" t="s">
        <v>18</v>
      </c>
      <c r="C15" s="14">
        <v>1681903</v>
      </c>
      <c r="D15" s="14">
        <v>351663</v>
      </c>
      <c r="E15" s="14">
        <f t="shared" si="0"/>
        <v>2033566</v>
      </c>
      <c r="F15" s="14"/>
      <c r="G15" s="1">
        <f t="shared" si="2"/>
        <v>2011</v>
      </c>
      <c r="H15" s="14">
        <f>E46</f>
        <v>21892824</v>
      </c>
      <c r="I15" s="25">
        <f t="shared" si="1"/>
        <v>21.892824000000001</v>
      </c>
    </row>
    <row r="16" spans="1:9" ht="14.25">
      <c r="A16" s="12">
        <v>2004</v>
      </c>
      <c r="B16" s="12" t="s">
        <v>19</v>
      </c>
      <c r="C16" s="14">
        <v>2100352</v>
      </c>
      <c r="D16" s="14">
        <v>480341</v>
      </c>
      <c r="E16" s="14">
        <f t="shared" si="0"/>
        <v>2580693</v>
      </c>
      <c r="F16" s="14"/>
      <c r="G16" s="1">
        <f t="shared" si="2"/>
        <v>2012</v>
      </c>
      <c r="H16" s="14">
        <f>E50</f>
        <v>23792172</v>
      </c>
      <c r="I16" s="25">
        <f t="shared" si="1"/>
        <v>23.792172000000001</v>
      </c>
    </row>
    <row r="17" spans="1:9">
      <c r="A17" s="12">
        <v>2004</v>
      </c>
      <c r="B17" s="12" t="s">
        <v>16</v>
      </c>
      <c r="C17" s="14">
        <v>2516023</v>
      </c>
      <c r="D17" s="14">
        <v>662289</v>
      </c>
      <c r="E17" s="14">
        <f t="shared" si="0"/>
        <v>3178312</v>
      </c>
      <c r="F17" s="14"/>
      <c r="G17" s="15"/>
      <c r="H17" s="15"/>
      <c r="I17" s="15"/>
    </row>
    <row r="18" spans="1:9">
      <c r="A18" s="12">
        <v>2004</v>
      </c>
      <c r="B18" s="12" t="s">
        <v>17</v>
      </c>
      <c r="C18" s="14">
        <v>3229124</v>
      </c>
      <c r="D18" s="14">
        <v>1143258</v>
      </c>
      <c r="E18" s="14">
        <f t="shared" si="0"/>
        <v>4372382</v>
      </c>
      <c r="F18" s="14"/>
      <c r="G18" s="15"/>
      <c r="H18" s="15"/>
      <c r="I18" s="15"/>
    </row>
    <row r="19" spans="1:9">
      <c r="A19" s="12">
        <v>2005</v>
      </c>
      <c r="B19" s="12" t="s">
        <v>18</v>
      </c>
      <c r="C19" s="14">
        <v>3770264</v>
      </c>
      <c r="D19" s="14">
        <v>1448695</v>
      </c>
      <c r="E19" s="14">
        <f t="shared" si="0"/>
        <v>5218959</v>
      </c>
      <c r="F19" s="14"/>
      <c r="G19" s="15"/>
      <c r="H19" s="15"/>
      <c r="I19" s="15"/>
    </row>
    <row r="20" spans="1:9">
      <c r="A20" s="12">
        <v>2005</v>
      </c>
      <c r="B20" s="12" t="s">
        <v>19</v>
      </c>
      <c r="C20" s="14">
        <v>4417490</v>
      </c>
      <c r="D20" s="14">
        <v>1814626</v>
      </c>
      <c r="E20" s="14">
        <f t="shared" si="0"/>
        <v>6232116</v>
      </c>
      <c r="F20" s="14"/>
      <c r="G20" s="15"/>
      <c r="H20" s="15"/>
      <c r="I20" s="15"/>
    </row>
    <row r="21" spans="1:9">
      <c r="A21" s="12">
        <v>2005</v>
      </c>
      <c r="B21" s="12" t="s">
        <v>16</v>
      </c>
      <c r="C21" s="14">
        <v>5034490</v>
      </c>
      <c r="D21" s="14">
        <v>2173920</v>
      </c>
      <c r="E21" s="14">
        <f t="shared" si="0"/>
        <v>7208410</v>
      </c>
      <c r="F21" s="14"/>
      <c r="G21" s="15"/>
      <c r="H21" s="15"/>
      <c r="I21" s="15"/>
    </row>
    <row r="22" spans="1:9">
      <c r="A22" s="12">
        <v>2005</v>
      </c>
      <c r="B22" s="12" t="s">
        <v>17</v>
      </c>
      <c r="C22" s="14">
        <v>5932805</v>
      </c>
      <c r="D22" s="14">
        <v>3316560</v>
      </c>
      <c r="E22" s="14">
        <f t="shared" si="0"/>
        <v>9249365</v>
      </c>
      <c r="F22" s="14"/>
      <c r="G22" s="15"/>
      <c r="H22" s="15"/>
      <c r="I22" s="15"/>
    </row>
    <row r="23" spans="1:9">
      <c r="A23" s="12">
        <v>2006</v>
      </c>
      <c r="B23" s="12" t="s">
        <v>18</v>
      </c>
      <c r="C23" s="14">
        <v>6501859</v>
      </c>
      <c r="D23" s="14">
        <v>4077747</v>
      </c>
      <c r="E23" s="14">
        <f t="shared" si="0"/>
        <v>10579606</v>
      </c>
      <c r="F23" s="14"/>
      <c r="G23" s="15"/>
      <c r="H23" s="15"/>
      <c r="I23" s="15"/>
    </row>
    <row r="24" spans="1:9">
      <c r="A24" s="12">
        <v>2006</v>
      </c>
      <c r="B24" s="12" t="s">
        <v>19</v>
      </c>
      <c r="C24" s="14">
        <v>6899871</v>
      </c>
      <c r="D24" s="14">
        <v>4678207</v>
      </c>
      <c r="E24" s="14">
        <f t="shared" si="0"/>
        <v>11578078</v>
      </c>
      <c r="F24" s="14"/>
      <c r="G24" s="15"/>
      <c r="H24" s="15"/>
      <c r="I24" s="15"/>
    </row>
    <row r="25" spans="1:9">
      <c r="A25" s="12">
        <v>2006</v>
      </c>
      <c r="B25" s="12" t="s">
        <v>16</v>
      </c>
      <c r="C25" s="14">
        <v>7185873</v>
      </c>
      <c r="D25" s="14">
        <v>5119308</v>
      </c>
      <c r="E25" s="14">
        <f t="shared" si="0"/>
        <v>12305181</v>
      </c>
      <c r="F25" s="14"/>
      <c r="G25" s="15"/>
      <c r="H25" s="15"/>
      <c r="I25" s="15"/>
    </row>
    <row r="26" spans="1:9">
      <c r="A26" s="12">
        <v>2006</v>
      </c>
      <c r="B26" s="12" t="s">
        <v>17</v>
      </c>
      <c r="C26" s="14">
        <v>7627873</v>
      </c>
      <c r="D26" s="14">
        <v>6024000</v>
      </c>
      <c r="E26" s="14">
        <f t="shared" si="0"/>
        <v>13651873</v>
      </c>
      <c r="F26" s="14"/>
      <c r="G26" s="15"/>
      <c r="H26" s="15"/>
      <c r="I26" s="15"/>
    </row>
    <row r="27" spans="1:9">
      <c r="A27" s="12">
        <v>2007</v>
      </c>
      <c r="B27" s="12" t="s">
        <v>18</v>
      </c>
      <c r="C27" s="14">
        <v>7913049</v>
      </c>
      <c r="D27" s="14">
        <v>6581045</v>
      </c>
      <c r="E27" s="14">
        <f t="shared" si="0"/>
        <v>14494094</v>
      </c>
      <c r="F27" s="14"/>
      <c r="G27" s="15"/>
      <c r="H27" s="15"/>
      <c r="I27" s="15"/>
    </row>
    <row r="28" spans="1:9">
      <c r="A28" s="12">
        <v>2007</v>
      </c>
      <c r="B28" s="12" t="s">
        <v>19</v>
      </c>
      <c r="C28" s="14">
        <v>8251040</v>
      </c>
      <c r="D28" s="14">
        <v>7142538</v>
      </c>
      <c r="E28" s="14">
        <f t="shared" si="0"/>
        <v>15393578</v>
      </c>
      <c r="F28" s="14"/>
      <c r="G28" s="15"/>
      <c r="H28" s="15"/>
      <c r="I28" s="15"/>
    </row>
    <row r="29" spans="1:9">
      <c r="A29" s="12">
        <v>2007</v>
      </c>
      <c r="B29" s="12" t="s">
        <v>16</v>
      </c>
      <c r="C29" s="14">
        <f>(C28+C30)/2</f>
        <v>8675520</v>
      </c>
      <c r="D29" s="14">
        <v>7667476</v>
      </c>
      <c r="E29" s="14">
        <f t="shared" si="0"/>
        <v>16342996</v>
      </c>
      <c r="F29" s="14"/>
      <c r="G29" s="15"/>
      <c r="H29" s="15"/>
      <c r="I29" s="15"/>
    </row>
    <row r="30" spans="1:9">
      <c r="A30" s="12">
        <v>2007</v>
      </c>
      <c r="B30" s="12" t="s">
        <v>17</v>
      </c>
      <c r="C30" s="14">
        <v>9100000</v>
      </c>
      <c r="D30" s="14">
        <v>8321785</v>
      </c>
      <c r="E30" s="14">
        <f t="shared" si="0"/>
        <v>17421785</v>
      </c>
      <c r="F30" s="14"/>
      <c r="G30" s="15"/>
      <c r="H30" s="15"/>
      <c r="I30" s="15"/>
    </row>
    <row r="31" spans="1:9">
      <c r="A31" s="12">
        <v>2008</v>
      </c>
      <c r="B31" s="12" t="s">
        <v>18</v>
      </c>
      <c r="C31" s="14">
        <f>(C30+C32)/2</f>
        <v>9376500</v>
      </c>
      <c r="D31" s="14">
        <v>8644319</v>
      </c>
      <c r="E31" s="14">
        <f t="shared" si="0"/>
        <v>18020819</v>
      </c>
      <c r="F31" s="14"/>
      <c r="G31" s="15"/>
      <c r="H31" s="15"/>
      <c r="I31" s="15"/>
    </row>
    <row r="32" spans="1:9">
      <c r="A32" s="12">
        <v>2008</v>
      </c>
      <c r="B32" s="12" t="s">
        <v>19</v>
      </c>
      <c r="C32" s="14">
        <v>9653000</v>
      </c>
      <c r="D32" s="14">
        <v>8924139</v>
      </c>
      <c r="E32" s="14">
        <f>C32+D32</f>
        <v>18577139</v>
      </c>
      <c r="F32" s="14"/>
      <c r="G32" s="15"/>
      <c r="H32" s="15"/>
      <c r="I32" s="15"/>
    </row>
    <row r="33" spans="1:14">
      <c r="A33" s="12">
        <v>2008</v>
      </c>
      <c r="B33" s="12" t="s">
        <v>16</v>
      </c>
      <c r="C33" s="14">
        <v>9896072</v>
      </c>
      <c r="D33" s="14">
        <f>E33-C33</f>
        <v>9024839</v>
      </c>
      <c r="E33" s="14">
        <v>18920911</v>
      </c>
      <c r="F33" s="14"/>
      <c r="G33" s="15"/>
      <c r="H33" s="15"/>
      <c r="I33" s="15"/>
    </row>
    <row r="34" spans="1:14">
      <c r="A34" s="12">
        <v>2008</v>
      </c>
      <c r="B34" s="12" t="s">
        <v>17</v>
      </c>
      <c r="C34" s="14">
        <v>9850741</v>
      </c>
      <c r="D34" s="14">
        <f>E34-C34</f>
        <v>9153115</v>
      </c>
      <c r="E34" s="14">
        <v>19003856</v>
      </c>
      <c r="F34" s="14"/>
      <c r="G34" s="15"/>
      <c r="H34" s="15"/>
      <c r="I34" s="15"/>
    </row>
    <row r="35" spans="1:14">
      <c r="A35" s="12">
        <v>2009</v>
      </c>
      <c r="B35" s="12" t="s">
        <v>18</v>
      </c>
      <c r="E35" s="14">
        <v>18772758</v>
      </c>
      <c r="F35" s="14"/>
      <c r="I35" s="11"/>
    </row>
    <row r="36" spans="1:14">
      <c r="A36" s="12">
        <v>2009</v>
      </c>
      <c r="B36" s="12" t="s">
        <v>19</v>
      </c>
      <c r="E36" s="14">
        <f>E35-(E34-E35)</f>
        <v>18541660</v>
      </c>
      <c r="F36" s="14"/>
      <c r="N36" s="14"/>
    </row>
    <row r="37" spans="1:14">
      <c r="A37" s="12">
        <v>2009</v>
      </c>
      <c r="B37" s="12" t="s">
        <v>16</v>
      </c>
      <c r="E37" s="14">
        <f>(E38+E36)/2</f>
        <v>18657379.5</v>
      </c>
      <c r="F37" s="14"/>
      <c r="N37" s="14"/>
    </row>
    <row r="38" spans="1:14">
      <c r="A38" s="12">
        <v>2009</v>
      </c>
      <c r="B38" s="12" t="s">
        <v>17</v>
      </c>
      <c r="E38" s="14">
        <f>E39-171100</f>
        <v>18773099</v>
      </c>
      <c r="F38" s="12"/>
      <c r="G38" s="12"/>
      <c r="N38" s="14"/>
    </row>
    <row r="39" spans="1:14">
      <c r="A39" s="12">
        <v>2010</v>
      </c>
      <c r="B39" s="12" t="s">
        <v>18</v>
      </c>
      <c r="E39" s="14">
        <v>18944199</v>
      </c>
      <c r="F39" s="12"/>
      <c r="G39" s="12"/>
      <c r="N39" s="14"/>
    </row>
    <row r="40" spans="1:14">
      <c r="A40" s="17">
        <v>2010</v>
      </c>
      <c r="B40" s="17" t="s">
        <v>19</v>
      </c>
      <c r="C40" s="18"/>
      <c r="D40" s="18"/>
      <c r="E40" s="19">
        <v>19527448</v>
      </c>
      <c r="F40" s="12"/>
      <c r="G40" s="12"/>
    </row>
    <row r="41" spans="1:14">
      <c r="A41" s="17">
        <v>2010</v>
      </c>
      <c r="B41" s="17" t="s">
        <v>16</v>
      </c>
      <c r="E41" s="14">
        <f>E40+334727</f>
        <v>19862175</v>
      </c>
      <c r="F41" s="12"/>
      <c r="G41" s="12"/>
    </row>
    <row r="42" spans="1:14">
      <c r="A42" s="17">
        <v>2010</v>
      </c>
      <c r="B42" s="17" t="s">
        <v>17</v>
      </c>
      <c r="C42" s="18"/>
      <c r="D42" s="18"/>
      <c r="E42" s="19">
        <f>E38*1.077</f>
        <v>20218627.623</v>
      </c>
      <c r="F42" s="12"/>
      <c r="G42" s="12"/>
    </row>
    <row r="43" spans="1:14">
      <c r="A43" s="17">
        <v>2011</v>
      </c>
      <c r="B43" s="17" t="s">
        <v>18</v>
      </c>
      <c r="C43" s="18"/>
      <c r="D43" s="18"/>
      <c r="E43" s="20">
        <v>20564028</v>
      </c>
      <c r="F43" s="12"/>
      <c r="G43" s="12"/>
    </row>
    <row r="44" spans="1:14">
      <c r="A44" s="17">
        <v>2011</v>
      </c>
      <c r="B44" s="17" t="s">
        <v>19</v>
      </c>
      <c r="E44" s="14">
        <f>E43+362663</f>
        <v>20926691</v>
      </c>
      <c r="F44" s="12"/>
      <c r="G44" s="12"/>
    </row>
    <row r="45" spans="1:14">
      <c r="A45" s="17">
        <v>2011</v>
      </c>
      <c r="B45" s="17" t="s">
        <v>16</v>
      </c>
      <c r="E45" s="14">
        <f>(E46+E44)/2</f>
        <v>21409757.5</v>
      </c>
    </row>
    <row r="46" spans="1:14">
      <c r="A46" s="17">
        <v>2011</v>
      </c>
      <c r="B46" s="21" t="s">
        <v>17</v>
      </c>
      <c r="C46" s="22"/>
      <c r="D46" s="22"/>
      <c r="E46" s="23">
        <v>21892824</v>
      </c>
    </row>
    <row r="47" spans="1:14">
      <c r="A47" s="17">
        <v>2012</v>
      </c>
      <c r="B47" s="17" t="s">
        <v>18</v>
      </c>
      <c r="E47" s="14">
        <f>E46+299348</f>
        <v>22192172</v>
      </c>
    </row>
    <row r="48" spans="1:14">
      <c r="A48" s="17">
        <v>2012</v>
      </c>
      <c r="B48" s="17" t="s">
        <v>19</v>
      </c>
      <c r="E48" s="14">
        <f>E47+(E50-E47)/3</f>
        <v>22725505.333333332</v>
      </c>
    </row>
    <row r="49" spans="1:5">
      <c r="A49" s="17">
        <v>2012</v>
      </c>
      <c r="B49" s="24" t="s">
        <v>16</v>
      </c>
      <c r="E49" s="14">
        <f>E48+(E50-E47)/3</f>
        <v>23258838.666666664</v>
      </c>
    </row>
    <row r="50" spans="1:5">
      <c r="A50" s="17">
        <v>2012</v>
      </c>
      <c r="B50" s="24" t="s">
        <v>17</v>
      </c>
      <c r="E50" s="14">
        <f>E47+1600000</f>
        <v>23792172</v>
      </c>
    </row>
    <row r="51" spans="1:5">
      <c r="A51" s="17">
        <v>2013</v>
      </c>
      <c r="B51" s="24" t="s">
        <v>18</v>
      </c>
      <c r="E51" s="26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Bass</vt:lpstr>
      <vt:lpstr>Real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Muller Eitan</dc:creator>
  <cp:lastModifiedBy>e</cp:lastModifiedBy>
  <dcterms:created xsi:type="dcterms:W3CDTF">1996-10-14T23:33:28Z</dcterms:created>
  <dcterms:modified xsi:type="dcterms:W3CDTF">2014-04-23T07:47:28Z</dcterms:modified>
</cp:coreProperties>
</file>