
<file path=[Content_Types].xml><?xml version="1.0" encoding="utf-8"?>
<Types xmlns="http://schemas.openxmlformats.org/package/2006/content-types">
  <Default Extension="xml" ContentType="application/xml"/>
  <Default Extension="bin" ContentType="application/vnd.openxmlformats-officedocument.oleObject"/>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autoCompressPictures="0"/>
  <bookViews>
    <workbookView xWindow="0" yWindow="0" windowWidth="25600" windowHeight="16060" activeTab="2"/>
  </bookViews>
  <sheets>
    <sheet name="Introduction" sheetId="10" r:id="rId1"/>
    <sheet name="Non symmetric subsidy" sheetId="9" r:id="rId2"/>
    <sheet name="Data" sheetId="8" r:id="rId3"/>
  </sheets>
  <definedNames>
    <definedName name="solver_adj" localSheetId="2" hidden="1">Data!$C$10:$D$10</definedName>
    <definedName name="solver_adj" localSheetId="1" hidden="1">'Non symmetric subsidy'!$B$67</definedName>
    <definedName name="solver_cvg" localSheetId="2" hidden="1">0.0001</definedName>
    <definedName name="solver_cvg" localSheetId="1" hidden="1">0.0001</definedName>
    <definedName name="solver_drv" localSheetId="2" hidden="1">1</definedName>
    <definedName name="solver_drv" localSheetId="1" hidden="1">1</definedName>
    <definedName name="solver_eng" localSheetId="1" hidden="1">1</definedName>
    <definedName name="solver_est" localSheetId="2" hidden="1">1</definedName>
    <definedName name="solver_est" localSheetId="1" hidden="1">1</definedName>
    <definedName name="solver_itr" localSheetId="2" hidden="1">10000</definedName>
    <definedName name="solver_itr" localSheetId="1" hidden="1">10000</definedName>
    <definedName name="solver_lin" localSheetId="2" hidden="1">2</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2" hidden="1">2</definedName>
    <definedName name="solver_neg" localSheetId="1" hidden="1">2</definedName>
    <definedName name="solver_nod" localSheetId="1" hidden="1">2147483647</definedName>
    <definedName name="solver_num" localSheetId="2" hidden="1">0</definedName>
    <definedName name="solver_num" localSheetId="1" hidden="1">0</definedName>
    <definedName name="solver_nwt" localSheetId="2" hidden="1">1</definedName>
    <definedName name="solver_nwt" localSheetId="1" hidden="1">1</definedName>
    <definedName name="solver_opt" localSheetId="2" hidden="1">Data!$L$31</definedName>
    <definedName name="solver_opt" localSheetId="1" hidden="1">'Non symmetric subsidy'!$C$70</definedName>
    <definedName name="solver_pre" localSheetId="2" hidden="1">0.000001</definedName>
    <definedName name="solver_pre" localSheetId="1" hidden="1">0.000001</definedName>
    <definedName name="solver_rbv" localSheetId="1" hidden="1">1</definedName>
    <definedName name="solver_rlx" localSheetId="1" hidden="1">1</definedName>
    <definedName name="solver_rsd" localSheetId="1" hidden="1">0</definedName>
    <definedName name="solver_scl" localSheetId="2" hidden="1">2</definedName>
    <definedName name="solver_scl" localSheetId="1" hidden="1">2</definedName>
    <definedName name="solver_sho" localSheetId="2" hidden="1">2</definedName>
    <definedName name="solver_sho" localSheetId="1" hidden="1">2</definedName>
    <definedName name="solver_ssz" localSheetId="1" hidden="1">100</definedName>
    <definedName name="solver_tim" localSheetId="2" hidden="1">10000</definedName>
    <definedName name="solver_tim" localSheetId="1" hidden="1">10000</definedName>
    <definedName name="solver_tol" localSheetId="2" hidden="1">0.05</definedName>
    <definedName name="solver_tol" localSheetId="1" hidden="1">0.05</definedName>
    <definedName name="solver_typ" localSheetId="2" hidden="1">2</definedName>
    <definedName name="solver_typ" localSheetId="1" hidden="1">3</definedName>
    <definedName name="solver_val" localSheetId="2" hidden="1">0</definedName>
    <definedName name="solver_val" localSheetId="1" hidden="1">0</definedName>
    <definedName name="solver_ver" localSheetId="1" hidden="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8" i="9" l="1"/>
  <c r="B72" i="9"/>
  <c r="B73" i="9"/>
  <c r="B74" i="9"/>
  <c r="C19" i="9"/>
  <c r="B70" i="9"/>
  <c r="B71" i="9"/>
  <c r="C70" i="9"/>
  <c r="A51" i="9"/>
  <c r="A52" i="9"/>
  <c r="A53" i="9"/>
  <c r="A54" i="9"/>
  <c r="A55" i="9"/>
  <c r="D43" i="9"/>
  <c r="D44" i="9"/>
  <c r="D45" i="9"/>
  <c r="D46" i="9"/>
  <c r="A43" i="9"/>
  <c r="A44" i="9"/>
  <c r="A45" i="9"/>
  <c r="A46" i="9"/>
  <c r="D33" i="9"/>
  <c r="D34" i="9"/>
  <c r="D35" i="9"/>
  <c r="D36" i="9"/>
  <c r="D37" i="9"/>
  <c r="A33" i="9"/>
  <c r="A34" i="9"/>
  <c r="A35" i="9"/>
  <c r="A36" i="9"/>
  <c r="A37" i="9"/>
  <c r="C25" i="9"/>
  <c r="C24" i="9"/>
  <c r="C23" i="9"/>
  <c r="D23" i="9"/>
  <c r="D15" i="9"/>
  <c r="D16" i="9"/>
  <c r="C15" i="9"/>
  <c r="E42" i="9"/>
  <c r="C17" i="9"/>
  <c r="B16" i="9"/>
  <c r="B33" i="9"/>
  <c r="C16" i="9"/>
  <c r="E33" i="9"/>
  <c r="B42" i="9"/>
  <c r="C42" i="9"/>
  <c r="C18" i="9"/>
  <c r="B18" i="9"/>
  <c r="C21" i="9"/>
  <c r="I33" i="9"/>
  <c r="D18" i="9"/>
  <c r="F42" i="9"/>
  <c r="C33" i="9"/>
  <c r="B19" i="9"/>
  <c r="E7" i="8"/>
  <c r="F7" i="8"/>
  <c r="G7" i="8"/>
  <c r="E8" i="8"/>
  <c r="F8" i="8"/>
  <c r="G8" i="8"/>
  <c r="E9" i="8"/>
  <c r="F9" i="8"/>
  <c r="G9" i="8"/>
  <c r="E10" i="8"/>
  <c r="F10" i="8"/>
  <c r="G10" i="8"/>
  <c r="E11" i="8"/>
  <c r="F11" i="8"/>
  <c r="G11" i="8"/>
  <c r="E12" i="8"/>
  <c r="F12" i="8"/>
  <c r="G12" i="8"/>
  <c r="E13" i="8"/>
  <c r="F13" i="8"/>
  <c r="G13" i="8"/>
  <c r="E14" i="8"/>
  <c r="F14" i="8"/>
  <c r="G14" i="8"/>
  <c r="E15" i="8"/>
  <c r="F15" i="8"/>
  <c r="G15" i="8"/>
  <c r="E16" i="8"/>
  <c r="F16" i="8"/>
  <c r="G16" i="8"/>
  <c r="E17" i="8"/>
  <c r="F17" i="8"/>
  <c r="G17" i="8"/>
  <c r="E18" i="8"/>
  <c r="F18" i="8"/>
  <c r="G18" i="8"/>
  <c r="E19" i="8"/>
  <c r="F19" i="8"/>
  <c r="G19" i="8"/>
  <c r="E20" i="8"/>
  <c r="F20" i="8"/>
  <c r="G20" i="8"/>
  <c r="E21" i="8"/>
  <c r="F21" i="8"/>
  <c r="G21" i="8"/>
  <c r="E22" i="8"/>
  <c r="F22" i="8"/>
  <c r="G22" i="8"/>
  <c r="E23" i="8"/>
  <c r="F23" i="8"/>
  <c r="G23" i="8"/>
  <c r="E24" i="8"/>
  <c r="F24" i="8"/>
  <c r="G24" i="8"/>
  <c r="E25" i="8"/>
  <c r="F25" i="8"/>
  <c r="G25" i="8"/>
  <c r="B34" i="9"/>
  <c r="B43" i="9"/>
  <c r="C43" i="9"/>
  <c r="F33" i="9"/>
  <c r="B51" i="9"/>
  <c r="B21" i="9"/>
  <c r="H33" i="9"/>
  <c r="E43" i="9"/>
  <c r="E34" i="9"/>
  <c r="F34" i="9"/>
  <c r="F43" i="9"/>
  <c r="E35" i="9"/>
  <c r="C51" i="9"/>
  <c r="D51" i="9"/>
  <c r="H34" i="9"/>
  <c r="C34" i="9"/>
  <c r="B44" i="9"/>
  <c r="I34" i="9"/>
  <c r="E44" i="9"/>
  <c r="F44" i="9"/>
  <c r="I35" i="9"/>
  <c r="C44" i="9"/>
  <c r="B35" i="9"/>
  <c r="C52" i="9"/>
  <c r="B52" i="9"/>
  <c r="F35" i="9"/>
  <c r="E36" i="9"/>
  <c r="D52" i="9"/>
  <c r="H35" i="9"/>
  <c r="C35" i="9"/>
  <c r="B45" i="9"/>
  <c r="E45" i="9"/>
  <c r="F45" i="9"/>
  <c r="C53" i="9"/>
  <c r="F36" i="9"/>
  <c r="C45" i="9"/>
  <c r="B36" i="9"/>
  <c r="C36" i="9"/>
  <c r="B53" i="9"/>
  <c r="B46" i="9"/>
  <c r="D53" i="9"/>
  <c r="E46" i="9"/>
  <c r="E37" i="9"/>
  <c r="E38" i="9"/>
  <c r="B37" i="9"/>
  <c r="B38" i="9"/>
  <c r="G38" i="9"/>
  <c r="I36" i="9"/>
  <c r="F46" i="9"/>
  <c r="C54" i="9"/>
  <c r="C46" i="9"/>
  <c r="H37" i="9"/>
  <c r="H36" i="9"/>
  <c r="H39" i="9"/>
  <c r="B54" i="9"/>
  <c r="D54" i="9"/>
  <c r="I37" i="9"/>
  <c r="I39" i="9"/>
  <c r="H40" i="9"/>
  <c r="F37" i="9"/>
  <c r="C37" i="9"/>
  <c r="B55" i="9"/>
  <c r="C55" i="9"/>
  <c r="D55" i="9"/>
  <c r="D56" i="9"/>
</calcChain>
</file>

<file path=xl/sharedStrings.xml><?xml version="1.0" encoding="utf-8"?>
<sst xmlns="http://schemas.openxmlformats.org/spreadsheetml/2006/main" count="70" uniqueCount="52">
  <si>
    <t>x(t)</t>
  </si>
  <si>
    <t>dx/dt</t>
  </si>
  <si>
    <t>Cost of Capital</t>
  </si>
  <si>
    <t>difference</t>
  </si>
  <si>
    <t>new</t>
  </si>
  <si>
    <t>old</t>
  </si>
  <si>
    <t>c</t>
  </si>
  <si>
    <t>churn</t>
  </si>
  <si>
    <t>a</t>
  </si>
  <si>
    <t>d</t>
  </si>
  <si>
    <t>disadoption</t>
  </si>
  <si>
    <t>average difference</t>
  </si>
  <si>
    <t>ARPU (annual)</t>
  </si>
  <si>
    <t>Average Costs</t>
  </si>
  <si>
    <t>i</t>
  </si>
  <si>
    <t>r</t>
  </si>
  <si>
    <t>m</t>
  </si>
  <si>
    <t>Market Potential (000)</t>
  </si>
  <si>
    <t>p1</t>
  </si>
  <si>
    <t>q1</t>
  </si>
  <si>
    <t>p2</t>
  </si>
  <si>
    <t>q2</t>
  </si>
  <si>
    <t>Individual Influence parameter of firm 1</t>
  </si>
  <si>
    <t>Social Influence parameter of firm1</t>
  </si>
  <si>
    <t>Individual Influence parameter of firm 2</t>
  </si>
  <si>
    <t>Social Influence parameter of firm 2</t>
  </si>
  <si>
    <t>BASE</t>
  </si>
  <si>
    <t>Belgacom Mobile</t>
  </si>
  <si>
    <t>Mobistar</t>
  </si>
  <si>
    <t>Firm 1</t>
  </si>
  <si>
    <t>Belgacom</t>
  </si>
  <si>
    <t>Adoption data are in thousands subscribers</t>
  </si>
  <si>
    <t>retention</t>
  </si>
  <si>
    <t>Lifetime Value of a subscriber</t>
  </si>
  <si>
    <t>Revenues</t>
  </si>
  <si>
    <t>Costs</t>
  </si>
  <si>
    <t>LTV</t>
  </si>
  <si>
    <t>Firm 2</t>
  </si>
  <si>
    <t>Difference in Belgacom market share</t>
  </si>
  <si>
    <t>change by</t>
  </si>
  <si>
    <t>old value</t>
  </si>
  <si>
    <t>NPV</t>
  </si>
  <si>
    <t>new values</t>
  </si>
  <si>
    <t>p=</t>
  </si>
  <si>
    <t xml:space="preserve">new p = </t>
  </si>
  <si>
    <t>new Q =</t>
  </si>
  <si>
    <t>Q=</t>
  </si>
  <si>
    <t>revenue (p*Q)=</t>
  </si>
  <si>
    <t>elasticity</t>
  </si>
  <si>
    <t>total attrition</t>
  </si>
  <si>
    <t>alpha=</t>
  </si>
  <si>
    <t>q12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</si>
</sst>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_);[Red]\(&quot;$&quot;#,##0\)"/>
    <numFmt numFmtId="165" formatCode="_(* #,##0.00_);_(* \(#,##0.00\);_(* &quot;-&quot;??_);_(@_)"/>
    <numFmt numFmtId="166" formatCode="_(* #,##0_);_(* \(#,##0\);_(* &quot;-&quot;??_);_(@_)"/>
    <numFmt numFmtId="167" formatCode="0.000"/>
    <numFmt numFmtId="168" formatCode="_ * #,##0_ ;_ * \-#,##0_ ;_ * &quot;-&quot;??_ ;_ @_ "/>
    <numFmt numFmtId="169" formatCode="0.0"/>
    <numFmt numFmtId="170" formatCode="[$$-409]#,##0_ ;[Red]\-[$$-409]#,##0\ "/>
    <numFmt numFmtId="171" formatCode="0.0%"/>
    <numFmt numFmtId="172" formatCode="0.00000"/>
    <numFmt numFmtId="173" formatCode="_ * #,##0.000_ ;_ * \-#,##0.000_ ;_ * &quot;-&quot;??_ ;_ @_ "/>
    <numFmt numFmtId="174" formatCode="_ * #,##0.0000_ ;_ * \-#,##0.0000_ ;_ * &quot;-&quot;??_ ;_ @_ "/>
    <numFmt numFmtId="175" formatCode="&quot;$&quot;#,##0"/>
    <numFmt numFmtId="176" formatCode="0.0000"/>
  </numFmts>
  <fonts count="14" x14ac:knownFonts="1">
    <font>
      <sz val="10"/>
      <name val="Arial"/>
    </font>
    <font>
      <sz val="10"/>
      <name val="Arial"/>
      <family val="2"/>
    </font>
    <font>
      <u/>
      <sz val="10"/>
      <color indexed="12"/>
      <name val="Arial"/>
      <family val="2"/>
    </font>
    <font>
      <u/>
      <sz val="10"/>
      <color theme="11"/>
      <name val="Arial"/>
    </font>
    <font>
      <sz val="11"/>
      <name val="Calibri"/>
      <scheme val="minor"/>
    </font>
    <font>
      <b/>
      <sz val="11"/>
      <name val="Calibri"/>
      <scheme val="minor"/>
    </font>
    <font>
      <u/>
      <sz val="11"/>
      <color indexed="12"/>
      <name val="Calibri"/>
      <scheme val="minor"/>
    </font>
    <font>
      <sz val="11"/>
      <color indexed="10"/>
      <name val="Calibri"/>
      <scheme val="minor"/>
    </font>
    <font>
      <sz val="11"/>
      <color indexed="12"/>
      <name val="Calibri"/>
      <scheme val="minor"/>
    </font>
    <font>
      <b/>
      <sz val="11"/>
      <color indexed="10"/>
      <name val="Calibri"/>
      <scheme val="minor"/>
    </font>
    <font>
      <b/>
      <sz val="11"/>
      <color indexed="12"/>
      <name val="Calibri"/>
      <scheme val="minor"/>
    </font>
    <font>
      <b/>
      <sz val="11"/>
      <color rgb="FFFF0000"/>
      <name val="Calibri"/>
      <scheme val="minor"/>
    </font>
    <font>
      <i/>
      <sz val="11"/>
      <name val="Calibri"/>
      <scheme val="minor"/>
    </font>
    <font>
      <sz val="11"/>
      <color rgb="FFFF0000"/>
      <name val="Calibri"/>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4" fillId="0" borderId="0" xfId="0" applyFont="1"/>
    <xf numFmtId="0" fontId="5" fillId="0" borderId="0" xfId="0" applyFont="1"/>
    <xf numFmtId="0" fontId="4" fillId="0" borderId="1" xfId="0" applyFont="1" applyBorder="1" applyAlignment="1">
      <alignment wrapText="1"/>
    </xf>
    <xf numFmtId="0" fontId="6" fillId="0" borderId="1" xfId="3" applyFont="1" applyBorder="1" applyAlignment="1" applyProtection="1">
      <alignment wrapText="1"/>
    </xf>
    <xf numFmtId="0" fontId="4" fillId="0" borderId="1" xfId="0" applyFont="1" applyBorder="1" applyAlignment="1">
      <alignment horizontal="left" wrapText="1"/>
    </xf>
    <xf numFmtId="166" fontId="4" fillId="0" borderId="1" xfId="1" applyNumberFormat="1" applyFont="1" applyBorder="1" applyAlignment="1">
      <alignment wrapText="1"/>
    </xf>
    <xf numFmtId="166" fontId="4" fillId="0" borderId="0" xfId="0" applyNumberFormat="1" applyFont="1"/>
    <xf numFmtId="171" fontId="7" fillId="0" borderId="0" xfId="2" applyNumberFormat="1" applyFont="1"/>
    <xf numFmtId="171" fontId="8" fillId="0" borderId="0" xfId="2" applyNumberFormat="1" applyFont="1"/>
    <xf numFmtId="171" fontId="4" fillId="0" borderId="0" xfId="0" applyNumberFormat="1" applyFont="1" applyAlignment="1">
      <alignment horizontal="center"/>
    </xf>
    <xf numFmtId="0" fontId="4" fillId="2" borderId="1" xfId="0" applyFont="1" applyFill="1" applyBorder="1" applyAlignment="1">
      <alignment horizontal="left" wrapText="1"/>
    </xf>
    <xf numFmtId="166" fontId="4" fillId="2" borderId="1" xfId="1" applyNumberFormat="1" applyFont="1" applyFill="1" applyBorder="1" applyAlignment="1">
      <alignment wrapText="1"/>
    </xf>
    <xf numFmtId="0" fontId="7" fillId="0" borderId="0" xfId="0" applyFont="1"/>
    <xf numFmtId="0" fontId="9" fillId="0" borderId="0" xfId="0" applyFont="1"/>
    <xf numFmtId="0" fontId="10"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164" fontId="4" fillId="0" borderId="0" xfId="0" quotePrefix="1" applyNumberFormat="1" applyFont="1" applyAlignment="1">
      <alignment horizontal="center"/>
    </xf>
    <xf numFmtId="0" fontId="8" fillId="0" borderId="0" xfId="0" applyFont="1"/>
    <xf numFmtId="170" fontId="4" fillId="0" borderId="0" xfId="0" applyNumberFormat="1" applyFont="1"/>
    <xf numFmtId="166" fontId="7" fillId="0" borderId="0" xfId="1" applyNumberFormat="1" applyFont="1"/>
    <xf numFmtId="166" fontId="8" fillId="0" borderId="0" xfId="1" applyNumberFormat="1" applyFont="1"/>
    <xf numFmtId="166" fontId="8" fillId="0" borderId="0" xfId="0" applyNumberFormat="1" applyFont="1"/>
    <xf numFmtId="0" fontId="4" fillId="0" borderId="1" xfId="0" applyFont="1" applyFill="1" applyBorder="1" applyAlignment="1">
      <alignment horizontal="left" wrapText="1"/>
    </xf>
    <xf numFmtId="166" fontId="4" fillId="0" borderId="0" xfId="1" applyNumberFormat="1" applyFont="1" applyAlignment="1">
      <alignment horizontal="center"/>
    </xf>
    <xf numFmtId="0" fontId="10" fillId="0" borderId="0" xfId="0" applyFont="1" applyFill="1" applyAlignment="1">
      <alignment horizontal="center"/>
    </xf>
    <xf numFmtId="3" fontId="4" fillId="0" borderId="0" xfId="0" applyNumberFormat="1" applyFont="1" applyFill="1"/>
    <xf numFmtId="3" fontId="4" fillId="0" borderId="0" xfId="0" applyNumberFormat="1" applyFont="1"/>
    <xf numFmtId="168" fontId="4" fillId="0" borderId="0" xfId="1" applyNumberFormat="1" applyFont="1"/>
    <xf numFmtId="0" fontId="4" fillId="2" borderId="0" xfId="0" applyFont="1" applyFill="1"/>
    <xf numFmtId="171" fontId="4" fillId="2" borderId="0" xfId="2" applyNumberFormat="1" applyFont="1" applyFill="1"/>
    <xf numFmtId="167" fontId="10" fillId="0" borderId="0" xfId="0" applyNumberFormat="1" applyFont="1" applyFill="1" applyAlignment="1">
      <alignment horizontal="center"/>
    </xf>
    <xf numFmtId="0" fontId="11" fillId="0" borderId="0" xfId="0" applyFont="1" applyAlignment="1">
      <alignment horizontal="center"/>
    </xf>
    <xf numFmtId="0" fontId="12" fillId="0" borderId="0" xfId="0" applyFont="1" applyAlignment="1">
      <alignment horizontal="center"/>
    </xf>
    <xf numFmtId="9" fontId="8" fillId="0" borderId="0" xfId="2" applyFont="1" applyFill="1" applyAlignment="1">
      <alignment horizontal="center"/>
    </xf>
    <xf numFmtId="171" fontId="13" fillId="0" borderId="0" xfId="0" applyNumberFormat="1" applyFont="1" applyAlignment="1">
      <alignment horizontal="center"/>
    </xf>
    <xf numFmtId="0" fontId="4" fillId="0" borderId="0" xfId="0" applyFont="1" applyAlignment="1">
      <alignment horizontal="left"/>
    </xf>
    <xf numFmtId="175" fontId="8" fillId="0" borderId="0" xfId="0" applyNumberFormat="1" applyFont="1" applyFill="1" applyAlignment="1">
      <alignment horizontal="center"/>
    </xf>
    <xf numFmtId="175" fontId="13" fillId="0" borderId="0" xfId="0" applyNumberFormat="1" applyFont="1" applyFill="1" applyAlignment="1">
      <alignment horizontal="center"/>
    </xf>
    <xf numFmtId="9" fontId="4" fillId="0" borderId="0" xfId="2" applyFont="1"/>
    <xf numFmtId="167" fontId="4" fillId="0" borderId="0" xfId="0" applyNumberFormat="1" applyFont="1"/>
    <xf numFmtId="9" fontId="13" fillId="0" borderId="0" xfId="0" applyNumberFormat="1" applyFont="1" applyAlignment="1">
      <alignment horizontal="center"/>
    </xf>
    <xf numFmtId="169" fontId="4" fillId="0" borderId="0" xfId="0" applyNumberFormat="1" applyFont="1"/>
    <xf numFmtId="37" fontId="8" fillId="0" borderId="0" xfId="1" applyNumberFormat="1" applyFont="1" applyAlignment="1">
      <alignment horizontal="center"/>
    </xf>
    <xf numFmtId="37" fontId="13" fillId="0" borderId="0" xfId="1" applyNumberFormat="1" applyFont="1" applyAlignment="1">
      <alignment horizontal="center"/>
    </xf>
    <xf numFmtId="176" fontId="8" fillId="0" borderId="0" xfId="0" applyNumberFormat="1" applyFont="1" applyFill="1" applyAlignment="1">
      <alignment horizontal="center"/>
    </xf>
    <xf numFmtId="176" fontId="13" fillId="0" borderId="0" xfId="0" applyNumberFormat="1" applyFont="1" applyFill="1" applyAlignment="1">
      <alignment horizontal="center"/>
    </xf>
    <xf numFmtId="167" fontId="8" fillId="0" borderId="0" xfId="0" applyNumberFormat="1" applyFont="1" applyFill="1" applyAlignment="1">
      <alignment horizontal="center"/>
    </xf>
    <xf numFmtId="167" fontId="13" fillId="0" borderId="0" xfId="0" applyNumberFormat="1" applyFont="1" applyFill="1" applyAlignment="1">
      <alignment horizontal="center"/>
    </xf>
    <xf numFmtId="166" fontId="8" fillId="2" borderId="0" xfId="1" applyNumberFormat="1" applyFont="1" applyFill="1"/>
    <xf numFmtId="166" fontId="7" fillId="2" borderId="0" xfId="1" applyNumberFormat="1" applyFont="1" applyFill="1"/>
    <xf numFmtId="175" fontId="8" fillId="2" borderId="0" xfId="0" applyNumberFormat="1" applyFont="1" applyFill="1" applyAlignment="1">
      <alignment horizontal="center"/>
    </xf>
    <xf numFmtId="175" fontId="13" fillId="2" borderId="0" xfId="0" applyNumberFormat="1" applyFont="1" applyFill="1" applyAlignment="1">
      <alignment horizontal="center"/>
    </xf>
    <xf numFmtId="1" fontId="4" fillId="0" borderId="0" xfId="0" applyNumberFormat="1" applyFont="1" applyAlignment="1">
      <alignment horizontal="center"/>
    </xf>
    <xf numFmtId="165" fontId="8" fillId="0" borderId="0" xfId="1" applyFont="1"/>
    <xf numFmtId="165" fontId="7" fillId="0" borderId="0" xfId="1" applyFont="1"/>
    <xf numFmtId="175" fontId="10" fillId="2" borderId="0" xfId="0" applyNumberFormat="1" applyFont="1" applyFill="1" applyAlignment="1">
      <alignment horizontal="center"/>
    </xf>
    <xf numFmtId="175" fontId="11" fillId="2" borderId="0" xfId="0" applyNumberFormat="1" applyFont="1" applyFill="1" applyAlignment="1">
      <alignment horizontal="center"/>
    </xf>
    <xf numFmtId="165" fontId="4" fillId="0" borderId="0" xfId="0" applyNumberFormat="1" applyFont="1"/>
    <xf numFmtId="175" fontId="4" fillId="0" borderId="0" xfId="0" applyNumberFormat="1" applyFont="1"/>
    <xf numFmtId="172" fontId="8" fillId="0" borderId="0" xfId="0" applyNumberFormat="1" applyFont="1"/>
    <xf numFmtId="166" fontId="4" fillId="0" borderId="0" xfId="1" applyNumberFormat="1" applyFont="1"/>
    <xf numFmtId="174" fontId="4" fillId="0" borderId="0" xfId="1" applyNumberFormat="1" applyFont="1"/>
    <xf numFmtId="1" fontId="4" fillId="0" borderId="0" xfId="0" applyNumberFormat="1" applyFont="1"/>
    <xf numFmtId="171" fontId="4" fillId="0" borderId="0" xfId="2" applyNumberFormat="1" applyFont="1"/>
    <xf numFmtId="173" fontId="4" fillId="0" borderId="0" xfId="1" applyNumberFormat="1" applyFont="1"/>
    <xf numFmtId="171" fontId="5" fillId="0" borderId="0" xfId="0" applyNumberFormat="1" applyFont="1"/>
    <xf numFmtId="0" fontId="4" fillId="0" borderId="0" xfId="0" applyFont="1" applyAlignment="1">
      <alignment horizontal="center"/>
    </xf>
    <xf numFmtId="171" fontId="4" fillId="0" borderId="0" xfId="0" applyNumberFormat="1" applyFont="1" applyFill="1" applyAlignment="1">
      <alignment horizontal="center"/>
    </xf>
  </cellXfs>
  <cellStyles count="7">
    <cellStyle name="Comma" xfId="1" builtinId="3"/>
    <cellStyle name="Followed Hyperlink" xfId="4" builtinId="9" hidden="1"/>
    <cellStyle name="Followed Hyperlink" xfId="5" builtinId="9" hidden="1"/>
    <cellStyle name="Followed Hyperlink" xfId="6" builtinId="9" hidden="1"/>
    <cellStyle name="Hyperlink" xfId="3" builtinId="8"/>
    <cellStyle name="Normal" xfId="0" builtinId="0"/>
    <cellStyle name="Percent" xfId="2" builtinId="5"/>
  </cellStyles>
  <dxfs count="0"/>
  <tableStyles count="0" defaultTableStyle="TableStyleMedium2"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Early Periods of Mobile Telephony in Belgium</a:t>
            </a:r>
          </a:p>
        </c:rich>
      </c:tx>
      <c:layout/>
      <c:overlay val="0"/>
    </c:title>
    <c:autoTitleDeleted val="0"/>
    <c:plotArea>
      <c:layout/>
      <c:lineChart>
        <c:grouping val="standard"/>
        <c:varyColors val="0"/>
        <c:ser>
          <c:idx val="0"/>
          <c:order val="0"/>
          <c:tx>
            <c:v>Belgacom Subscribers</c:v>
          </c:tx>
          <c:cat>
            <c:numRef>
              <c:f>Data!$A$7:$A$19</c:f>
              <c:numCache>
                <c:formatCode>General</c:formatCode>
                <c:ptCount val="13"/>
                <c:pt idx="0">
                  <c:v>1987.0</c:v>
                </c:pt>
                <c:pt idx="1">
                  <c:v>1988.0</c:v>
                </c:pt>
                <c:pt idx="2">
                  <c:v>1989.0</c:v>
                </c:pt>
                <c:pt idx="3">
                  <c:v>1990.0</c:v>
                </c:pt>
                <c:pt idx="4">
                  <c:v>1991.0</c:v>
                </c:pt>
                <c:pt idx="5">
                  <c:v>1992.0</c:v>
                </c:pt>
                <c:pt idx="6">
                  <c:v>1993.0</c:v>
                </c:pt>
                <c:pt idx="7">
                  <c:v>1994.0</c:v>
                </c:pt>
                <c:pt idx="8">
                  <c:v>1995.0</c:v>
                </c:pt>
                <c:pt idx="9">
                  <c:v>1996.0</c:v>
                </c:pt>
                <c:pt idx="10">
                  <c:v>1997.0</c:v>
                </c:pt>
                <c:pt idx="11">
                  <c:v>1998.0</c:v>
                </c:pt>
                <c:pt idx="12">
                  <c:v>1999.0</c:v>
                </c:pt>
              </c:numCache>
            </c:numRef>
          </c:cat>
          <c:val>
            <c:numRef>
              <c:f>Data!$C$7:$C$19</c:f>
              <c:numCache>
                <c:formatCode>_(* #,##0_);_(* \(#,##0\);_(* "-"??_);_(@_)</c:formatCode>
                <c:ptCount val="13"/>
                <c:pt idx="0">
                  <c:v>5700.0</c:v>
                </c:pt>
                <c:pt idx="1">
                  <c:v>19160.0</c:v>
                </c:pt>
                <c:pt idx="2">
                  <c:v>30810.0</c:v>
                </c:pt>
                <c:pt idx="3">
                  <c:v>39010.0</c:v>
                </c:pt>
                <c:pt idx="4">
                  <c:v>49450.0</c:v>
                </c:pt>
                <c:pt idx="5">
                  <c:v>59420.0</c:v>
                </c:pt>
                <c:pt idx="6">
                  <c:v>65770.0</c:v>
                </c:pt>
                <c:pt idx="7">
                  <c:v>119400.0</c:v>
                </c:pt>
                <c:pt idx="8">
                  <c:v>248000.0</c:v>
                </c:pt>
                <c:pt idx="9">
                  <c:v>409000.0</c:v>
                </c:pt>
                <c:pt idx="10">
                  <c:v>700000.0</c:v>
                </c:pt>
                <c:pt idx="11">
                  <c:v>1.2462E6</c:v>
                </c:pt>
                <c:pt idx="12">
                  <c:v>2.067E6</c:v>
                </c:pt>
              </c:numCache>
            </c:numRef>
          </c:val>
          <c:smooth val="0"/>
        </c:ser>
        <c:ser>
          <c:idx val="1"/>
          <c:order val="1"/>
          <c:tx>
            <c:v>Mobistar Subscribers</c:v>
          </c:tx>
          <c:cat>
            <c:numRef>
              <c:f>Data!$A$7:$A$19</c:f>
              <c:numCache>
                <c:formatCode>General</c:formatCode>
                <c:ptCount val="13"/>
                <c:pt idx="0">
                  <c:v>1987.0</c:v>
                </c:pt>
                <c:pt idx="1">
                  <c:v>1988.0</c:v>
                </c:pt>
                <c:pt idx="2">
                  <c:v>1989.0</c:v>
                </c:pt>
                <c:pt idx="3">
                  <c:v>1990.0</c:v>
                </c:pt>
                <c:pt idx="4">
                  <c:v>1991.0</c:v>
                </c:pt>
                <c:pt idx="5">
                  <c:v>1992.0</c:v>
                </c:pt>
                <c:pt idx="6">
                  <c:v>1993.0</c:v>
                </c:pt>
                <c:pt idx="7">
                  <c:v>1994.0</c:v>
                </c:pt>
                <c:pt idx="8">
                  <c:v>1995.0</c:v>
                </c:pt>
                <c:pt idx="9">
                  <c:v>1996.0</c:v>
                </c:pt>
                <c:pt idx="10">
                  <c:v>1997.0</c:v>
                </c:pt>
                <c:pt idx="11">
                  <c:v>1998.0</c:v>
                </c:pt>
                <c:pt idx="12">
                  <c:v>1999.0</c:v>
                </c:pt>
              </c:numCache>
            </c:numRef>
          </c:cat>
          <c:val>
            <c:numRef>
              <c:f>Data!$D$7:$D$19</c:f>
              <c:numCache>
                <c:formatCode>_(* #,##0_);_(* \(#,##0\);_(* "-"??_);_(@_)</c:formatCode>
                <c:ptCount val="13"/>
                <c:pt idx="9">
                  <c:v>68000.0</c:v>
                </c:pt>
                <c:pt idx="10">
                  <c:v>283000.0</c:v>
                </c:pt>
                <c:pt idx="11">
                  <c:v>510000.0</c:v>
                </c:pt>
                <c:pt idx="12">
                  <c:v>1.04E6</c:v>
                </c:pt>
              </c:numCache>
            </c:numRef>
          </c:val>
          <c:smooth val="0"/>
        </c:ser>
        <c:dLbls>
          <c:showLegendKey val="0"/>
          <c:showVal val="0"/>
          <c:showCatName val="0"/>
          <c:showSerName val="0"/>
          <c:showPercent val="0"/>
          <c:showBubbleSize val="0"/>
        </c:dLbls>
        <c:marker val="1"/>
        <c:smooth val="0"/>
        <c:axId val="2116468600"/>
        <c:axId val="2116465528"/>
      </c:lineChart>
      <c:catAx>
        <c:axId val="2116468600"/>
        <c:scaling>
          <c:orientation val="minMax"/>
        </c:scaling>
        <c:delete val="0"/>
        <c:axPos val="b"/>
        <c:numFmt formatCode="General" sourceLinked="1"/>
        <c:majorTickMark val="none"/>
        <c:minorTickMark val="none"/>
        <c:tickLblPos val="nextTo"/>
        <c:crossAx val="2116465528"/>
        <c:crosses val="autoZero"/>
        <c:auto val="1"/>
        <c:lblAlgn val="ctr"/>
        <c:lblOffset val="100"/>
        <c:tickLblSkip val="2"/>
        <c:noMultiLvlLbl val="0"/>
      </c:catAx>
      <c:valAx>
        <c:axId val="2116465528"/>
        <c:scaling>
          <c:orientation val="minMax"/>
        </c:scaling>
        <c:delete val="0"/>
        <c:axPos val="l"/>
        <c:majorGridlines/>
        <c:numFmt formatCode="_(* #,##0_);_(* \(#,##0\);_(* &quot;-&quot;??_);_(@_)" sourceLinked="1"/>
        <c:majorTickMark val="none"/>
        <c:minorTickMark val="none"/>
        <c:tickLblPos val="nextTo"/>
        <c:spPr>
          <a:ln w="9525">
            <a:noFill/>
          </a:ln>
        </c:spPr>
        <c:crossAx val="21164686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203200</xdr:colOff>
      <xdr:row>1</xdr:row>
      <xdr:rowOff>12700</xdr:rowOff>
    </xdr:from>
    <xdr:to>
      <xdr:col>5</xdr:col>
      <xdr:colOff>711200</xdr:colOff>
      <xdr:row>11</xdr:row>
      <xdr:rowOff>127000</xdr:rowOff>
    </xdr:to>
    <xdr:sp macro="" textlink="">
      <xdr:nvSpPr>
        <xdr:cNvPr id="2" name="TextBox 1"/>
        <xdr:cNvSpPr txBox="1"/>
      </xdr:nvSpPr>
      <xdr:spPr>
        <a:xfrm>
          <a:off x="203200" y="165100"/>
          <a:ext cx="4635500" cy="16383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The</a:t>
          </a:r>
          <a:r>
            <a:rPr lang="en-US" sz="1100" baseline="0"/>
            <a:t> following sheet "Non symmetric subsidy"  shows you how to use the competitive diffusion model to ealuate the profit implications of an asymmetric situation in which one firm takes a marketing action (in this case a price discount) that is not matched by its rival.  The case shown here is for the Belgian telecommunications market.  Play with the percent subsidy and the parameters to see how each affects the resulting number of subscibers for each firm.  The last sheet "Data" shows you what actually happened when Belecom Mobile did not implement a price discount.  You can find this example in Figure 6.4 and Tables 6.2 and 6.3 in the text.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838200</xdr:colOff>
          <xdr:row>10</xdr:row>
          <xdr:rowOff>127000</xdr:rowOff>
        </xdr:from>
        <xdr:to>
          <xdr:col>9</xdr:col>
          <xdr:colOff>457200</xdr:colOff>
          <xdr:row>14</xdr:row>
          <xdr:rowOff>25400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twoCellAnchor>
    <xdr:from>
      <xdr:col>0</xdr:col>
      <xdr:colOff>63500</xdr:colOff>
      <xdr:row>0</xdr:row>
      <xdr:rowOff>63500</xdr:rowOff>
    </xdr:from>
    <xdr:to>
      <xdr:col>8</xdr:col>
      <xdr:colOff>533400</xdr:colOff>
      <xdr:row>7</xdr:row>
      <xdr:rowOff>101600</xdr:rowOff>
    </xdr:to>
    <xdr:sp macro="" textlink="">
      <xdr:nvSpPr>
        <xdr:cNvPr id="2" name="TextBox 1"/>
        <xdr:cNvSpPr txBox="1"/>
      </xdr:nvSpPr>
      <xdr:spPr>
        <a:xfrm>
          <a:off x="63500" y="63500"/>
          <a:ext cx="8191500" cy="12827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Price reduction example from chapter 6: Price reduction of a focal firm that is not matched by the competitor</a:t>
          </a:r>
        </a:p>
        <a:p>
          <a:r>
            <a:rPr lang="en-US" sz="1100"/>
            <a:t>The single firm that operated in Belgium from 1987 was Belgacom mobile, until 1996 when Mobistar entered the market</a:t>
          </a:r>
        </a:p>
        <a:p>
          <a:r>
            <a:rPr lang="en-US" sz="1100"/>
            <a:t>Suppose that Belgacom would now reduce the price of the service by 10% across the boards (monthly payment as well as price per minute)</a:t>
          </a:r>
        </a:p>
        <a:p>
          <a:r>
            <a:rPr lang="en-US" sz="1100"/>
            <a:t>What would be the effects on profitability, lifetime value and equity in general of Belgacom during the first few years of Mobistar?</a:t>
          </a:r>
        </a:p>
        <a:p>
          <a:r>
            <a:rPr lang="en-US" sz="1100"/>
            <a:t>See Libai, Muller and Peres 2009 for the churn and retention parameters as well as the model</a:t>
          </a:r>
        </a:p>
        <a:p>
          <a:r>
            <a:rPr lang="en-US" sz="1100"/>
            <a:t>We take the elasticity from Madden (2004) to be around -0.5 for mobile services. We assume it changes all parameters by the same amount. </a:t>
          </a:r>
        </a:p>
        <a:p>
          <a:r>
            <a:rPr lang="en-US" sz="1100"/>
            <a:t>Thus churn, disadoption, and ARPU of Belgacom are decreased by about 5%, while the growth parameters p1 and q1 will increase by 5%</a:t>
          </a:r>
        </a:p>
      </xdr:txBody>
    </xdr:sp>
    <xdr:clientData/>
  </xdr:twoCellAnchor>
  <xdr:twoCellAnchor>
    <xdr:from>
      <xdr:col>0</xdr:col>
      <xdr:colOff>50800</xdr:colOff>
      <xdr:row>57</xdr:row>
      <xdr:rowOff>50800</xdr:rowOff>
    </xdr:from>
    <xdr:to>
      <xdr:col>6</xdr:col>
      <xdr:colOff>800100</xdr:colOff>
      <xdr:row>63</xdr:row>
      <xdr:rowOff>139700</xdr:rowOff>
    </xdr:to>
    <xdr:sp macro="" textlink="">
      <xdr:nvSpPr>
        <xdr:cNvPr id="3" name="TextBox 2"/>
        <xdr:cNvSpPr txBox="1"/>
      </xdr:nvSpPr>
      <xdr:spPr>
        <a:xfrm>
          <a:off x="50800" y="10185400"/>
          <a:ext cx="6540500" cy="11557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The difference in ARPU between the pre- and post- price discount is about 5%.</a:t>
          </a:r>
        </a:p>
        <a:p>
          <a:r>
            <a:rPr lang="en-US" sz="1100"/>
            <a:t>Can we justify such a difference based on standard economic reasoning and commonly used demand function?</a:t>
          </a:r>
        </a:p>
        <a:p>
          <a:r>
            <a:rPr lang="en-US" sz="1100"/>
            <a:t>A positive answer is given in the following simple analysis with constant elasticity of demand:</a:t>
          </a:r>
        </a:p>
        <a:p>
          <a:r>
            <a:rPr lang="en-US" sz="1100"/>
            <a:t>Let q be the quantity demanded and p be the price. Let eta be the price elasticity of demand. </a:t>
          </a:r>
        </a:p>
        <a:p>
          <a:endParaRPr lang="en-US" sz="1100"/>
        </a:p>
        <a:p>
          <a:r>
            <a:rPr lang="en-US" sz="1100"/>
            <a:t>If q=alpha*p^(-eta), then the following shows the difference in ARPU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466724</xdr:colOff>
      <xdr:row>8</xdr:row>
      <xdr:rowOff>138111</xdr:rowOff>
    </xdr:from>
    <xdr:to>
      <xdr:col>14</xdr:col>
      <xdr:colOff>19049</xdr:colOff>
      <xdr:row>29</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76200</xdr:rowOff>
    </xdr:from>
    <xdr:to>
      <xdr:col>3</xdr:col>
      <xdr:colOff>863600</xdr:colOff>
      <xdr:row>2</xdr:row>
      <xdr:rowOff>165100</xdr:rowOff>
    </xdr:to>
    <xdr:sp macro="" textlink="">
      <xdr:nvSpPr>
        <xdr:cNvPr id="2" name="TextBox 1"/>
        <xdr:cNvSpPr txBox="1"/>
      </xdr:nvSpPr>
      <xdr:spPr>
        <a:xfrm>
          <a:off x="76200" y="76200"/>
          <a:ext cx="3683000" cy="4445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Early periods of mobile telephoney in Belgium. </a:t>
          </a:r>
        </a:p>
        <a:p>
          <a:r>
            <a:rPr lang="en-US" sz="1100"/>
            <a:t>See Libai, Muller and Peres 2009 for data sources and model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Microsoft_Equation1.bin"/><Relationship Id="rId4" Type="http://schemas.openxmlformats.org/officeDocument/2006/relationships/image" Target="../media/image1.emf"/><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pub/emcdata.nsf/(VN3)?OpenForm&amp;query=%5bdb%5d=emccsn.nsf%5bview%5d=Cumulative\By+Country/Operator\Yearly+(1994+-+1999)%5bSP%5d=19.3" TargetMode="External"/><Relationship Id="rId4" Type="http://schemas.openxmlformats.org/officeDocument/2006/relationships/hyperlink" Target="/pub/emcdata.nsf/(VN3)?OpenForm&amp;query=%5bdb%5d=emccsn.nsf%5bview%5d=Cumulative\By+Country/Operator\Yearly+(1994+-+1999)%5bSP%5d=19.3" TargetMode="External"/><Relationship Id="rId5" Type="http://schemas.openxmlformats.org/officeDocument/2006/relationships/hyperlink" Target="/pub/emcdata.nsf/(VN3)?OpenForm&amp;query=%5bdb%5d=emccsn.nsf%5bview%5d=Cumulative\By+Country/Operator\Yearly+(1994+-+1999)%5bSP%5d=19.2" TargetMode="External"/><Relationship Id="rId6" Type="http://schemas.openxmlformats.org/officeDocument/2006/relationships/hyperlink" Target="/pub/emcdata.nsf/(VN3)?OpenForm&amp;query=%5bdb%5d=emccsn.nsf%5bview%5d=Cumulative\By+Country/Operator\Yearly+(1994+-+1999)%5bSP%5d=19.1" TargetMode="External"/><Relationship Id="rId7" Type="http://schemas.openxmlformats.org/officeDocument/2006/relationships/drawing" Target="../drawings/drawing3.xml"/><Relationship Id="rId1" Type="http://schemas.openxmlformats.org/officeDocument/2006/relationships/hyperlink" Target="/pub/emcdata.nsf/(VN3)?OpenForm&amp;query=%5bdb%5d=emccsn.nsf%5bview%5d=Cumulative\By+Country/Operator\Yearly+(1994+-+1999)%5bSP%5d=19.1" TargetMode="External"/><Relationship Id="rId2" Type="http://schemas.openxmlformats.org/officeDocument/2006/relationships/hyperlink" Target="/pub/emcdata.nsf/(VN3)?OpenForm&amp;query=%5bdb%5d=emccsn.nsf%5bview%5d=Cumulative\By+Country/Operator\Yearly+(1994+-+1999)%5bSP%5d=1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4" sqref="A1:XFD1048576"/>
    </sheetView>
  </sheetViews>
  <sheetFormatPr baseColWidth="10" defaultRowHeight="14" x14ac:dyDescent="0"/>
  <cols>
    <col min="1" max="16384" width="10.83203125" style="1"/>
  </cols>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
  <sheetViews>
    <sheetView topLeftCell="A39" workbookViewId="0">
      <selection activeCell="E69" sqref="E69"/>
    </sheetView>
  </sheetViews>
  <sheetFormatPr baseColWidth="10" defaultColWidth="8.83203125" defaultRowHeight="14" x14ac:dyDescent="0"/>
  <cols>
    <col min="1" max="11" width="12.6640625" style="1" customWidth="1"/>
    <col min="12" max="12" width="10.6640625" style="1" customWidth="1"/>
    <col min="13" max="13" width="8.83203125" style="1"/>
    <col min="14" max="14" width="10.33203125" style="1" bestFit="1" customWidth="1"/>
    <col min="15" max="15" width="11.5" style="1" customWidth="1"/>
    <col min="16" max="16" width="12.5" style="1" bestFit="1" customWidth="1"/>
    <col min="17" max="17" width="10.33203125" style="1" customWidth="1"/>
    <col min="18" max="16384" width="8.83203125" style="1"/>
  </cols>
  <sheetData>
    <row r="1" spans="1:5">
      <c r="A1" s="2"/>
    </row>
    <row r="10" spans="1:5">
      <c r="A10" s="30" t="s">
        <v>39</v>
      </c>
      <c r="B10" s="31">
        <v>0.05</v>
      </c>
    </row>
    <row r="12" spans="1:5">
      <c r="A12" s="1" t="s">
        <v>31</v>
      </c>
    </row>
    <row r="13" spans="1:5">
      <c r="B13" s="2" t="s">
        <v>30</v>
      </c>
      <c r="C13" s="2" t="s">
        <v>30</v>
      </c>
      <c r="D13" s="2" t="s">
        <v>28</v>
      </c>
    </row>
    <row r="14" spans="1:5">
      <c r="B14" s="32" t="s">
        <v>5</v>
      </c>
      <c r="C14" s="33" t="s">
        <v>4</v>
      </c>
      <c r="D14" s="33" t="s">
        <v>4</v>
      </c>
    </row>
    <row r="15" spans="1:5">
      <c r="A15" s="34" t="s">
        <v>6</v>
      </c>
      <c r="B15" s="35">
        <v>0.16</v>
      </c>
      <c r="C15" s="36">
        <f>B15*(1-B10)</f>
        <v>0.152</v>
      </c>
      <c r="D15" s="36">
        <f>B15*(1+B10)</f>
        <v>0.16800000000000001</v>
      </c>
      <c r="E15" s="37" t="s">
        <v>7</v>
      </c>
    </row>
    <row r="16" spans="1:5">
      <c r="A16" s="34" t="s">
        <v>8</v>
      </c>
      <c r="B16" s="35">
        <f>B15+B17</f>
        <v>0.23</v>
      </c>
      <c r="C16" s="36">
        <f>C15+C17</f>
        <v>0.2185</v>
      </c>
      <c r="D16" s="36">
        <f>D15+D17</f>
        <v>0.23800000000000002</v>
      </c>
      <c r="E16" s="37" t="s">
        <v>49</v>
      </c>
    </row>
    <row r="17" spans="1:13">
      <c r="A17" s="34" t="s">
        <v>9</v>
      </c>
      <c r="B17" s="35">
        <v>7.0000000000000007E-2</v>
      </c>
      <c r="C17" s="36">
        <f>B17*(1-B10)</f>
        <v>6.6500000000000004E-2</v>
      </c>
      <c r="D17" s="36">
        <v>7.0000000000000007E-2</v>
      </c>
      <c r="E17" s="37" t="s">
        <v>10</v>
      </c>
    </row>
    <row r="18" spans="1:13">
      <c r="A18" s="34" t="s">
        <v>15</v>
      </c>
      <c r="B18" s="35">
        <f>1-B16</f>
        <v>0.77</v>
      </c>
      <c r="C18" s="36">
        <f>1-C16</f>
        <v>0.78149999999999997</v>
      </c>
      <c r="D18" s="36">
        <f>1-D16</f>
        <v>0.76200000000000001</v>
      </c>
      <c r="E18" s="37" t="s">
        <v>32</v>
      </c>
    </row>
    <row r="19" spans="1:13">
      <c r="A19" s="34" t="s">
        <v>34</v>
      </c>
      <c r="B19" s="38">
        <f>B71</f>
        <v>686.000001</v>
      </c>
      <c r="C19" s="39">
        <f>B74</f>
        <v>650.7967434113358</v>
      </c>
      <c r="D19" s="39"/>
      <c r="E19" s="37" t="s">
        <v>12</v>
      </c>
      <c r="G19" s="40"/>
    </row>
    <row r="20" spans="1:13">
      <c r="A20" s="34" t="s">
        <v>35</v>
      </c>
      <c r="B20" s="38">
        <v>250</v>
      </c>
      <c r="C20" s="39">
        <v>250</v>
      </c>
      <c r="D20" s="39"/>
      <c r="E20" s="37" t="s">
        <v>13</v>
      </c>
      <c r="M20" s="41"/>
    </row>
    <row r="21" spans="1:13">
      <c r="A21" s="34" t="s">
        <v>36</v>
      </c>
      <c r="B21" s="38">
        <f>(B19-B20)/(1+B22-B18)</f>
        <v>1321.2121242424239</v>
      </c>
      <c r="C21" s="39">
        <f>(C19-C20)/(1+C22-C18)</f>
        <v>1258.388519344853</v>
      </c>
      <c r="D21" s="39"/>
      <c r="E21" s="37" t="s">
        <v>33</v>
      </c>
    </row>
    <row r="22" spans="1:13">
      <c r="A22" s="34" t="s">
        <v>14</v>
      </c>
      <c r="B22" s="35">
        <v>0.1</v>
      </c>
      <c r="C22" s="42">
        <v>0.1</v>
      </c>
      <c r="D22" s="42">
        <v>0.1</v>
      </c>
      <c r="E22" s="37" t="s">
        <v>2</v>
      </c>
      <c r="M22" s="43"/>
    </row>
    <row r="23" spans="1:13">
      <c r="A23" s="34" t="s">
        <v>16</v>
      </c>
      <c r="B23" s="44">
        <v>9200</v>
      </c>
      <c r="C23" s="45">
        <f>B23</f>
        <v>9200</v>
      </c>
      <c r="D23" s="45">
        <f>C23</f>
        <v>9200</v>
      </c>
      <c r="E23" s="37" t="s">
        <v>17</v>
      </c>
    </row>
    <row r="24" spans="1:13">
      <c r="A24" s="34" t="s">
        <v>18</v>
      </c>
      <c r="B24" s="46">
        <v>1.2999999999999999E-3</v>
      </c>
      <c r="C24" s="47">
        <f>B24*(1+B10)</f>
        <v>1.3649999999999999E-3</v>
      </c>
      <c r="D24" s="47"/>
      <c r="E24" s="37" t="s">
        <v>22</v>
      </c>
    </row>
    <row r="25" spans="1:13">
      <c r="A25" s="34" t="s">
        <v>19</v>
      </c>
      <c r="B25" s="48">
        <v>0.999</v>
      </c>
      <c r="C25" s="49">
        <f>B25*(1+B10)</f>
        <v>1.04895</v>
      </c>
      <c r="D25" s="49"/>
      <c r="E25" s="37" t="s">
        <v>23</v>
      </c>
    </row>
    <row r="26" spans="1:13">
      <c r="A26" s="34" t="s">
        <v>20</v>
      </c>
      <c r="B26" s="48">
        <v>5.0000000000000001E-3</v>
      </c>
      <c r="C26" s="49"/>
      <c r="D26" s="49">
        <v>5.0000000000000001E-3</v>
      </c>
      <c r="E26" s="37" t="s">
        <v>24</v>
      </c>
      <c r="H26" s="13"/>
    </row>
    <row r="27" spans="1:13">
      <c r="A27" s="34" t="s">
        <v>21</v>
      </c>
      <c r="B27" s="48">
        <v>0.69799999999999995</v>
      </c>
      <c r="C27" s="49"/>
      <c r="D27" s="49">
        <v>0.69799999999999995</v>
      </c>
      <c r="E27" s="37" t="s">
        <v>25</v>
      </c>
    </row>
    <row r="28" spans="1:13">
      <c r="A28" s="34" t="s">
        <v>51</v>
      </c>
      <c r="B28" s="48">
        <f>0.12</f>
        <v>0.12</v>
      </c>
      <c r="C28" s="49"/>
      <c r="D28" s="49"/>
      <c r="E28" s="37"/>
    </row>
    <row r="30" spans="1:13">
      <c r="A30" s="17" t="s">
        <v>29</v>
      </c>
      <c r="B30" s="17" t="s">
        <v>5</v>
      </c>
      <c r="E30" s="16" t="s">
        <v>4</v>
      </c>
    </row>
    <row r="31" spans="1:13">
      <c r="A31" s="15" t="s">
        <v>30</v>
      </c>
      <c r="B31" s="17" t="s">
        <v>1</v>
      </c>
      <c r="C31" s="17" t="s">
        <v>0</v>
      </c>
      <c r="D31" s="14" t="s">
        <v>30</v>
      </c>
      <c r="E31" s="16" t="s">
        <v>1</v>
      </c>
      <c r="F31" s="16" t="s">
        <v>0</v>
      </c>
      <c r="H31" s="38" t="s">
        <v>40</v>
      </c>
      <c r="I31" s="39" t="s">
        <v>42</v>
      </c>
    </row>
    <row r="32" spans="1:13">
      <c r="A32" s="19">
        <v>1995</v>
      </c>
      <c r="B32" s="19"/>
      <c r="C32" s="19">
        <v>248</v>
      </c>
      <c r="D32" s="13">
        <v>1995</v>
      </c>
      <c r="E32" s="13">
        <v>0</v>
      </c>
      <c r="F32" s="13">
        <v>248</v>
      </c>
      <c r="H32" s="38"/>
      <c r="I32" s="39"/>
      <c r="J32" s="18"/>
    </row>
    <row r="33" spans="1:15">
      <c r="A33" s="19">
        <f>A32+1</f>
        <v>1996</v>
      </c>
      <c r="B33" s="50">
        <f>($B$24+$B$25*C32/$B$23+$B$28*C41/$B$23)*($B$23-C32-C41)-$B$16*C32+$B$15*C41</f>
        <v>195.67106782608695</v>
      </c>
      <c r="C33" s="22">
        <f>C32+B33</f>
        <v>443.67106782608698</v>
      </c>
      <c r="D33" s="13">
        <f>D32+1</f>
        <v>1996</v>
      </c>
      <c r="E33" s="51">
        <f>($C$24+$C$25*F32/$C$23+$B$28*F41/$C$23)*($C$23-F32-F41)-$C$16*F32+$D$15*F41</f>
        <v>211.15862121739139</v>
      </c>
      <c r="F33" s="21">
        <f>F32+E33</f>
        <v>459.15862121739139</v>
      </c>
      <c r="H33" s="52">
        <f t="shared" ref="H33:H37" si="0">B33*$B$21</f>
        <v>258522.98717528774</v>
      </c>
      <c r="I33" s="53">
        <f t="shared" ref="I33:I37" si="1">E33*$C$21</f>
        <v>265719.5847006538</v>
      </c>
      <c r="J33" s="20"/>
    </row>
    <row r="34" spans="1:15">
      <c r="A34" s="19">
        <f>A33+1</f>
        <v>1997</v>
      </c>
      <c r="B34" s="50">
        <f t="shared" ref="B34:B37" si="2">($B$24+$B$25*C33/$B$23+$B$28*C42/$B$23)*($B$23-C33-C42)-$B$16*C33+$B$15*C42</f>
        <v>356.50843221535672</v>
      </c>
      <c r="C34" s="22">
        <f t="shared" ref="C34:C37" si="3">C33+B34</f>
        <v>800.1795000414437</v>
      </c>
      <c r="D34" s="13">
        <f>D33+1</f>
        <v>1997</v>
      </c>
      <c r="E34" s="51">
        <f t="shared" ref="E34:E37" si="4">($C$24+$C$25*F33/$C$23+$B$28*F42/$C$23)*($C$23-F33-F42)-$C$16*F33+$D$15*F42</f>
        <v>394.47508338048618</v>
      </c>
      <c r="F34" s="21">
        <f t="shared" ref="F34:F37" si="5">F33+E34</f>
        <v>853.63370459787757</v>
      </c>
      <c r="H34" s="52">
        <f t="shared" si="0"/>
        <v>471023.26303758763</v>
      </c>
      <c r="I34" s="53">
        <f t="shared" si="1"/>
        <v>496402.91609360743</v>
      </c>
      <c r="J34" s="20"/>
    </row>
    <row r="35" spans="1:15">
      <c r="A35" s="19">
        <f>A34+1</f>
        <v>1998</v>
      </c>
      <c r="B35" s="50">
        <f t="shared" si="2"/>
        <v>614.45429481362635</v>
      </c>
      <c r="C35" s="22">
        <f t="shared" si="3"/>
        <v>1414.6337948550699</v>
      </c>
      <c r="D35" s="13">
        <f>D34+1</f>
        <v>1998</v>
      </c>
      <c r="E35" s="51">
        <f t="shared" si="4"/>
        <v>693.30791235165339</v>
      </c>
      <c r="F35" s="21">
        <f t="shared" si="5"/>
        <v>1546.941616949531</v>
      </c>
      <c r="H35" s="52">
        <f t="shared" si="0"/>
        <v>811824.46410059184</v>
      </c>
      <c r="I35" s="53">
        <f t="shared" si="1"/>
        <v>872450.71727426816</v>
      </c>
      <c r="J35" s="20"/>
    </row>
    <row r="36" spans="1:15">
      <c r="A36" s="19">
        <f>A35+1</f>
        <v>1999</v>
      </c>
      <c r="B36" s="50">
        <f t="shared" si="2"/>
        <v>949.21220491335646</v>
      </c>
      <c r="C36" s="22">
        <f t="shared" si="3"/>
        <v>2363.8459997684263</v>
      </c>
      <c r="D36" s="13">
        <f>D35+1</f>
        <v>1999</v>
      </c>
      <c r="E36" s="51">
        <f t="shared" si="4"/>
        <v>1079.0138242502842</v>
      </c>
      <c r="F36" s="21">
        <f t="shared" si="5"/>
        <v>2625.9554411998151</v>
      </c>
      <c r="H36" s="52">
        <f t="shared" si="0"/>
        <v>1254110.6736104107</v>
      </c>
      <c r="I36" s="53">
        <f t="shared" si="1"/>
        <v>1357818.6086509426</v>
      </c>
      <c r="J36" s="20"/>
    </row>
    <row r="37" spans="1:15">
      <c r="A37" s="19">
        <f>A36+1</f>
        <v>2000</v>
      </c>
      <c r="B37" s="50">
        <f t="shared" si="2"/>
        <v>1185.9167686935925</v>
      </c>
      <c r="C37" s="22">
        <f t="shared" si="3"/>
        <v>3549.7627684620188</v>
      </c>
      <c r="D37" s="13">
        <f>D36+1</f>
        <v>2000</v>
      </c>
      <c r="E37" s="51">
        <f t="shared" si="4"/>
        <v>1319.1505945026336</v>
      </c>
      <c r="F37" s="21">
        <f t="shared" si="5"/>
        <v>3945.1060357024489</v>
      </c>
      <c r="H37" s="52">
        <f t="shared" si="0"/>
        <v>1566847.6131403726</v>
      </c>
      <c r="I37" s="53">
        <f t="shared" si="1"/>
        <v>1660003.9634090515</v>
      </c>
      <c r="J37" s="20"/>
    </row>
    <row r="38" spans="1:15">
      <c r="A38" s="17"/>
      <c r="B38" s="22">
        <f>SUM(B33:B37)</f>
        <v>3301.7627684620188</v>
      </c>
      <c r="C38" s="22"/>
      <c r="D38" s="13"/>
      <c r="E38" s="21">
        <f>SUM(E33:E37)</f>
        <v>3697.1060357024489</v>
      </c>
      <c r="F38" s="21"/>
      <c r="G38" s="7">
        <f>E38-B38</f>
        <v>395.34326724043012</v>
      </c>
      <c r="H38" s="38"/>
      <c r="I38" s="39"/>
      <c r="J38" s="25"/>
      <c r="K38" s="54"/>
      <c r="L38" s="54"/>
    </row>
    <row r="39" spans="1:15">
      <c r="A39" s="17" t="s">
        <v>37</v>
      </c>
      <c r="B39" s="55"/>
      <c r="C39" s="55"/>
      <c r="D39" s="13"/>
      <c r="E39" s="56"/>
      <c r="F39" s="56"/>
      <c r="G39" s="2" t="s">
        <v>41</v>
      </c>
      <c r="H39" s="57">
        <f>NPV(B22,H33:H37)</f>
        <v>3063695.6146189137</v>
      </c>
      <c r="I39" s="58">
        <f>NPV(C22,I33:I37)</f>
        <v>3265438.9765402079</v>
      </c>
      <c r="J39" s="20"/>
      <c r="K39" s="54"/>
      <c r="L39" s="54"/>
    </row>
    <row r="40" spans="1:15">
      <c r="A40" s="15" t="s">
        <v>28</v>
      </c>
      <c r="B40" s="55"/>
      <c r="C40" s="55"/>
      <c r="D40" s="14" t="s">
        <v>28</v>
      </c>
      <c r="E40" s="55"/>
      <c r="F40" s="55"/>
      <c r="G40" s="59" t="s">
        <v>3</v>
      </c>
      <c r="H40" s="60">
        <f>I39-H39</f>
        <v>201743.36192129413</v>
      </c>
    </row>
    <row r="41" spans="1:15">
      <c r="A41" s="19"/>
      <c r="B41" s="19">
        <v>0</v>
      </c>
      <c r="C41" s="19">
        <v>0</v>
      </c>
      <c r="D41" s="13"/>
      <c r="E41" s="13">
        <v>0</v>
      </c>
      <c r="F41" s="13">
        <v>0</v>
      </c>
      <c r="G41" s="59"/>
      <c r="H41" s="59"/>
      <c r="J41" s="54"/>
    </row>
    <row r="42" spans="1:15">
      <c r="A42" s="19">
        <v>1996</v>
      </c>
      <c r="B42" s="50">
        <f>($B$26+$B$27*C41/$B$23+$B$28*C32/$B$23)*($B$23-C41-C32)-$B$16*C41+$B$15*C32</f>
        <v>113.39777391304349</v>
      </c>
      <c r="C42" s="23">
        <f>C41+B42</f>
        <v>113.39777391304349</v>
      </c>
      <c r="D42" s="13">
        <v>1996</v>
      </c>
      <c r="E42" s="51">
        <f>($D$26+$D$27*F41/$D$23+$B$28*F32/$D$23)*($D$23-F41-F32)-$D$16*F41+$C$15*F32</f>
        <v>111.41377391304349</v>
      </c>
      <c r="F42" s="21">
        <f>F41+E42</f>
        <v>111.41377391304349</v>
      </c>
      <c r="G42" s="59"/>
      <c r="H42" s="59"/>
      <c r="J42" s="54"/>
    </row>
    <row r="43" spans="1:15">
      <c r="A43" s="19">
        <f>A42+1</f>
        <v>1997</v>
      </c>
      <c r="B43" s="50">
        <f t="shared" ref="B43:B46" si="6">($B$26+$B$27*C42/$B$23+$B$28*C33/$B$23)*($B$23-C42-C33)-$B$16*C42+$B$15*C33</f>
        <v>212.49623958156735</v>
      </c>
      <c r="C43" s="23">
        <f t="shared" ref="C43:C46" si="7">C42+B43</f>
        <v>325.89401349461082</v>
      </c>
      <c r="D43" s="13">
        <f>D42+1</f>
        <v>1997</v>
      </c>
      <c r="E43" s="51">
        <f t="shared" ref="E43:E46" si="8">($D$26+$D$27*F42/$D$23+$B$28*F33/$D$23)*($D$23-F42-F33)-$D$16*F42+$C$15*F33</f>
        <v>211.04844665361617</v>
      </c>
      <c r="F43" s="21">
        <f>F42+E43</f>
        <v>322.46222056665965</v>
      </c>
      <c r="G43" s="59"/>
      <c r="N43" s="19"/>
      <c r="O43" s="19"/>
    </row>
    <row r="44" spans="1:15">
      <c r="A44" s="19">
        <f>A43+1</f>
        <v>1998</v>
      </c>
      <c r="B44" s="50">
        <f t="shared" si="6"/>
        <v>377.3426621217626</v>
      </c>
      <c r="C44" s="23">
        <f t="shared" si="7"/>
        <v>703.23667561637342</v>
      </c>
      <c r="D44" s="13">
        <f>D43+1</f>
        <v>1998</v>
      </c>
      <c r="E44" s="51">
        <f t="shared" si="8"/>
        <v>378.77217534202919</v>
      </c>
      <c r="F44" s="21">
        <f>F43+E44</f>
        <v>701.23439590868884</v>
      </c>
      <c r="G44" s="59"/>
      <c r="I44" s="61"/>
      <c r="J44" s="61"/>
      <c r="N44" s="61"/>
      <c r="O44" s="61"/>
    </row>
    <row r="45" spans="1:15">
      <c r="A45" s="19">
        <f>A44+1</f>
        <v>1999</v>
      </c>
      <c r="B45" s="50">
        <f t="shared" si="6"/>
        <v>608.54705474022546</v>
      </c>
      <c r="C45" s="23">
        <f t="shared" si="7"/>
        <v>1311.7837303565989</v>
      </c>
      <c r="D45" s="13">
        <f>D44+1</f>
        <v>1999</v>
      </c>
      <c r="E45" s="51">
        <f t="shared" si="8"/>
        <v>613.12424757302756</v>
      </c>
      <c r="F45" s="21">
        <f>F44+E45</f>
        <v>1314.3586434817164</v>
      </c>
      <c r="G45" s="59"/>
      <c r="J45" s="62"/>
    </row>
    <row r="46" spans="1:15">
      <c r="A46" s="19">
        <f>A45+1</f>
        <v>2000</v>
      </c>
      <c r="B46" s="50">
        <f t="shared" si="6"/>
        <v>824.26858788491768</v>
      </c>
      <c r="C46" s="23">
        <f t="shared" si="7"/>
        <v>2136.0523182415163</v>
      </c>
      <c r="D46" s="13">
        <f>D45+1</f>
        <v>2000</v>
      </c>
      <c r="E46" s="51">
        <f t="shared" si="8"/>
        <v>817.27384578040505</v>
      </c>
      <c r="F46" s="21">
        <f>F45+E46</f>
        <v>2131.6324892621215</v>
      </c>
      <c r="G46" s="59"/>
      <c r="J46" s="63"/>
      <c r="L46" s="64"/>
      <c r="M46" s="65"/>
    </row>
    <row r="47" spans="1:15">
      <c r="G47" s="59"/>
      <c r="J47" s="66"/>
    </row>
    <row r="48" spans="1:15">
      <c r="B48" s="2" t="s">
        <v>38</v>
      </c>
      <c r="F48" s="67"/>
      <c r="J48" s="62"/>
    </row>
    <row r="49" spans="1:16">
      <c r="B49" s="17" t="s">
        <v>5</v>
      </c>
      <c r="C49" s="16" t="s">
        <v>4</v>
      </c>
      <c r="D49" s="68" t="s">
        <v>3</v>
      </c>
      <c r="J49" s="62"/>
      <c r="K49" s="19"/>
    </row>
    <row r="50" spans="1:16">
      <c r="A50" s="19">
        <v>1995</v>
      </c>
      <c r="B50" s="17"/>
      <c r="C50" s="16"/>
      <c r="J50" s="62"/>
      <c r="L50" s="7"/>
    </row>
    <row r="51" spans="1:16">
      <c r="A51" s="19">
        <f>A50+1</f>
        <v>1996</v>
      </c>
      <c r="B51" s="9">
        <f>C33/(C33+C42)</f>
        <v>0.79643849123023391</v>
      </c>
      <c r="C51" s="8">
        <f>F33/(F33+F42)</f>
        <v>0.80473332593040381</v>
      </c>
      <c r="D51" s="10">
        <f>C51-B51</f>
        <v>8.2948347001698952E-3</v>
      </c>
      <c r="J51" s="62"/>
    </row>
    <row r="52" spans="1:16">
      <c r="A52" s="19">
        <f>A51+1</f>
        <v>1997</v>
      </c>
      <c r="B52" s="9">
        <f>C34/(C34+C43)</f>
        <v>0.7105925949086126</v>
      </c>
      <c r="C52" s="8">
        <f>F34/(F34+F43)</f>
        <v>0.72581979610077574</v>
      </c>
      <c r="D52" s="10">
        <f>C52-B52</f>
        <v>1.5227201192163142E-2</v>
      </c>
      <c r="J52" s="15"/>
      <c r="L52" s="17"/>
    </row>
    <row r="53" spans="1:16">
      <c r="A53" s="19">
        <f>A52+1</f>
        <v>1998</v>
      </c>
      <c r="B53" s="9">
        <f>C35/(C35+C44)</f>
        <v>0.66795104543866124</v>
      </c>
      <c r="C53" s="8">
        <f>F35/(F35+F44)</f>
        <v>0.68808741313044508</v>
      </c>
      <c r="D53" s="10">
        <f>C53-B53</f>
        <v>2.0136367691783841E-2</v>
      </c>
      <c r="K53" s="15"/>
      <c r="L53" s="7"/>
    </row>
    <row r="54" spans="1:16">
      <c r="A54" s="19">
        <f>A53+1</f>
        <v>1999</v>
      </c>
      <c r="B54" s="9">
        <f>C36/(C36+C45)</f>
        <v>0.64311320054754839</v>
      </c>
      <c r="C54" s="8">
        <f>F36/(F36+F45)</f>
        <v>0.66643302659768888</v>
      </c>
      <c r="D54" s="10">
        <f>C54-B54</f>
        <v>2.3319826050140491E-2</v>
      </c>
      <c r="K54" s="15"/>
      <c r="L54" s="15"/>
      <c r="M54" s="15"/>
      <c r="N54" s="26"/>
      <c r="O54" s="26"/>
      <c r="P54" s="26"/>
    </row>
    <row r="55" spans="1:16">
      <c r="A55" s="19">
        <f>A54+1</f>
        <v>2000</v>
      </c>
      <c r="B55" s="9">
        <f>C37/(C37+C46)</f>
        <v>0.62431906671802528</v>
      </c>
      <c r="C55" s="8">
        <f>F37/(F37+F46)</f>
        <v>0.64921438029546452</v>
      </c>
      <c r="D55" s="69">
        <f>C55-B55</f>
        <v>2.4895313577439238E-2</v>
      </c>
      <c r="K55" s="26"/>
      <c r="L55" s="26"/>
      <c r="M55" s="26"/>
      <c r="N55" s="27"/>
      <c r="O55" s="27"/>
    </row>
    <row r="56" spans="1:16">
      <c r="B56" s="1" t="s">
        <v>11</v>
      </c>
      <c r="D56" s="10">
        <f>AVERAGE(D51:D55)</f>
        <v>1.8374708642339321E-2</v>
      </c>
      <c r="K56" s="27"/>
      <c r="L56" s="27"/>
      <c r="M56" s="27"/>
      <c r="N56" s="28"/>
      <c r="O56" s="28"/>
      <c r="P56" s="28"/>
    </row>
    <row r="57" spans="1:16">
      <c r="D57" s="10"/>
      <c r="K57" s="27"/>
      <c r="L57" s="27"/>
      <c r="M57" s="27"/>
      <c r="N57" s="28"/>
      <c r="O57" s="28"/>
      <c r="P57" s="28"/>
    </row>
    <row r="58" spans="1:16">
      <c r="K58" s="28"/>
      <c r="L58" s="29"/>
      <c r="M58" s="28"/>
      <c r="N58" s="28"/>
      <c r="O58" s="28"/>
      <c r="P58" s="28"/>
    </row>
    <row r="59" spans="1:16">
      <c r="K59" s="28"/>
      <c r="L59" s="29"/>
      <c r="M59" s="28"/>
      <c r="N59" s="28"/>
      <c r="O59" s="28"/>
      <c r="P59" s="28"/>
    </row>
    <row r="60" spans="1:16">
      <c r="K60" s="28"/>
      <c r="L60" s="29"/>
      <c r="M60" s="28"/>
      <c r="N60" s="28"/>
      <c r="O60" s="28"/>
      <c r="P60" s="28"/>
    </row>
    <row r="61" spans="1:16">
      <c r="K61" s="28"/>
      <c r="L61" s="29"/>
      <c r="M61" s="28"/>
      <c r="N61" s="28"/>
      <c r="O61" s="28"/>
      <c r="P61" s="28"/>
    </row>
    <row r="62" spans="1:16">
      <c r="K62" s="28"/>
      <c r="L62" s="29"/>
      <c r="M62" s="28"/>
      <c r="N62" s="28"/>
      <c r="O62" s="28"/>
      <c r="P62" s="28"/>
    </row>
    <row r="67" spans="1:3">
      <c r="A67" s="1" t="s">
        <v>50</v>
      </c>
      <c r="B67" s="64">
        <v>970.15050520215686</v>
      </c>
    </row>
    <row r="68" spans="1:3">
      <c r="A68" s="1" t="s">
        <v>48</v>
      </c>
      <c r="B68" s="1">
        <v>-0.5</v>
      </c>
    </row>
    <row r="69" spans="1:3">
      <c r="A69" s="1" t="s">
        <v>43</v>
      </c>
      <c r="B69" s="1">
        <v>0.5</v>
      </c>
    </row>
    <row r="70" spans="1:3">
      <c r="A70" s="1" t="s">
        <v>46</v>
      </c>
      <c r="B70" s="64">
        <f>B67*B69^(B68)</f>
        <v>1372.000002</v>
      </c>
      <c r="C70" s="64">
        <f>B71-686</f>
        <v>9.9999999747524271E-7</v>
      </c>
    </row>
    <row r="71" spans="1:3">
      <c r="A71" s="1" t="s">
        <v>47</v>
      </c>
      <c r="B71" s="64">
        <f>B70*B69</f>
        <v>686.000001</v>
      </c>
    </row>
    <row r="72" spans="1:3">
      <c r="A72" s="1" t="s">
        <v>44</v>
      </c>
      <c r="B72" s="1">
        <f>B69*0.9</f>
        <v>0.45</v>
      </c>
    </row>
    <row r="73" spans="1:3">
      <c r="A73" s="1" t="s">
        <v>45</v>
      </c>
      <c r="B73" s="64">
        <f>B67*B72^(B68)</f>
        <v>1446.214985358524</v>
      </c>
    </row>
    <row r="74" spans="1:3">
      <c r="A74" s="1" t="s">
        <v>47</v>
      </c>
      <c r="B74" s="64">
        <f>B73*B72</f>
        <v>650.7967434113358</v>
      </c>
    </row>
  </sheetData>
  <pageMargins left="0.75" right="0.75" top="1" bottom="1" header="0.5" footer="0.5"/>
  <pageSetup orientation="portrait"/>
  <headerFooter alignWithMargins="0"/>
  <drawing r:id="rId1"/>
  <legacyDrawing r:id="rId2"/>
  <oleObjects>
    <mc:AlternateContent xmlns:mc="http://schemas.openxmlformats.org/markup-compatibility/2006">
      <mc:Choice Requires="x14">
        <oleObject progId="Equation.3" shapeId="3073" r:id="rId3">
          <objectPr defaultSize="0" autoPict="0" r:id="rId4">
            <anchor moveWithCells="1" sizeWithCells="1">
              <from>
                <xdr:col>4</xdr:col>
                <xdr:colOff>838200</xdr:colOff>
                <xdr:row>10</xdr:row>
                <xdr:rowOff>127000</xdr:rowOff>
              </from>
              <to>
                <xdr:col>9</xdr:col>
                <xdr:colOff>457200</xdr:colOff>
                <xdr:row>14</xdr:row>
                <xdr:rowOff>25400</xdr:rowOff>
              </to>
            </anchor>
          </objectPr>
        </oleObject>
      </mc:Choice>
      <mc:Fallback>
        <oleObject progId="Equation.3" shapeId="3073" r:id="rId3"/>
      </mc:Fallback>
    </mc:AlternateContent>
  </oleObjec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8"/>
  <sheetViews>
    <sheetView tabSelected="1" workbookViewId="0">
      <selection activeCell="E3" sqref="E3"/>
    </sheetView>
  </sheetViews>
  <sheetFormatPr baseColWidth="10" defaultColWidth="8.83203125" defaultRowHeight="14" x14ac:dyDescent="0"/>
  <cols>
    <col min="1" max="11" width="12.6640625" style="1" customWidth="1"/>
    <col min="12" max="12" width="10.6640625" style="1" customWidth="1"/>
    <col min="13" max="13" width="10.33203125" style="1" bestFit="1" customWidth="1"/>
    <col min="14" max="14" width="11.5" style="1" customWidth="1"/>
    <col min="15" max="15" width="12.5" style="1" bestFit="1" customWidth="1"/>
    <col min="16" max="16" width="10.33203125" style="1" customWidth="1"/>
    <col min="17" max="16384" width="8.83203125" style="1"/>
  </cols>
  <sheetData>
    <row r="4" spans="1:14">
      <c r="E4" s="2"/>
    </row>
    <row r="5" spans="1:14" ht="28">
      <c r="A5" s="3"/>
      <c r="B5" s="4" t="s">
        <v>26</v>
      </c>
      <c r="C5" s="4" t="s">
        <v>27</v>
      </c>
      <c r="D5" s="4" t="s">
        <v>28</v>
      </c>
      <c r="E5" s="4" t="s">
        <v>26</v>
      </c>
      <c r="F5" s="4" t="s">
        <v>27</v>
      </c>
      <c r="G5" s="4" t="s">
        <v>28</v>
      </c>
    </row>
    <row r="6" spans="1:14">
      <c r="A6" s="5">
        <v>1986</v>
      </c>
      <c r="B6" s="6"/>
      <c r="C6" s="6">
        <v>0</v>
      </c>
      <c r="D6" s="6"/>
      <c r="E6" s="6"/>
      <c r="F6" s="6"/>
      <c r="G6" s="6"/>
      <c r="H6" s="7"/>
      <c r="I6" s="8"/>
      <c r="J6" s="9"/>
      <c r="K6" s="10"/>
    </row>
    <row r="7" spans="1:14">
      <c r="A7" s="11">
        <v>1987</v>
      </c>
      <c r="B7" s="12"/>
      <c r="C7" s="12">
        <v>5700</v>
      </c>
      <c r="D7" s="12"/>
      <c r="E7" s="12">
        <f t="shared" ref="E7:G23" si="0">B7-B6</f>
        <v>0</v>
      </c>
      <c r="F7" s="12">
        <f t="shared" si="0"/>
        <v>5700</v>
      </c>
      <c r="G7" s="12">
        <f t="shared" si="0"/>
        <v>0</v>
      </c>
      <c r="H7" s="7"/>
      <c r="I7" s="8"/>
      <c r="J7" s="9"/>
      <c r="K7" s="10"/>
    </row>
    <row r="8" spans="1:14">
      <c r="A8" s="11">
        <v>1988</v>
      </c>
      <c r="B8" s="12"/>
      <c r="C8" s="12">
        <v>19160</v>
      </c>
      <c r="D8" s="12"/>
      <c r="E8" s="12">
        <f t="shared" si="0"/>
        <v>0</v>
      </c>
      <c r="F8" s="12">
        <f t="shared" si="0"/>
        <v>13460</v>
      </c>
      <c r="G8" s="12">
        <f t="shared" si="0"/>
        <v>0</v>
      </c>
      <c r="H8" s="7"/>
      <c r="I8" s="8"/>
      <c r="K8" s="10"/>
    </row>
    <row r="9" spans="1:14">
      <c r="A9" s="11">
        <v>1989</v>
      </c>
      <c r="B9" s="12"/>
      <c r="C9" s="12">
        <v>30810</v>
      </c>
      <c r="D9" s="12"/>
      <c r="E9" s="12">
        <f t="shared" si="0"/>
        <v>0</v>
      </c>
      <c r="F9" s="12">
        <f t="shared" si="0"/>
        <v>11650</v>
      </c>
      <c r="G9" s="12">
        <f t="shared" si="0"/>
        <v>0</v>
      </c>
      <c r="H9" s="7"/>
      <c r="I9" s="8"/>
      <c r="J9" s="9"/>
      <c r="K9" s="10"/>
    </row>
    <row r="10" spans="1:14">
      <c r="A10" s="11">
        <v>1990</v>
      </c>
      <c r="B10" s="12"/>
      <c r="C10" s="12">
        <v>39010</v>
      </c>
      <c r="D10" s="12"/>
      <c r="E10" s="12">
        <f t="shared" si="0"/>
        <v>0</v>
      </c>
      <c r="F10" s="12">
        <f t="shared" si="0"/>
        <v>8200</v>
      </c>
      <c r="G10" s="12">
        <f t="shared" si="0"/>
        <v>0</v>
      </c>
      <c r="K10" s="10"/>
    </row>
    <row r="11" spans="1:14">
      <c r="A11" s="11">
        <v>1991</v>
      </c>
      <c r="B11" s="12"/>
      <c r="C11" s="12">
        <v>49450</v>
      </c>
      <c r="D11" s="12"/>
      <c r="E11" s="12">
        <f t="shared" si="0"/>
        <v>0</v>
      </c>
      <c r="F11" s="12">
        <f t="shared" si="0"/>
        <v>10440</v>
      </c>
      <c r="G11" s="12">
        <f t="shared" si="0"/>
        <v>0</v>
      </c>
      <c r="H11" s="13"/>
    </row>
    <row r="12" spans="1:14">
      <c r="A12" s="11">
        <v>1992</v>
      </c>
      <c r="B12" s="12"/>
      <c r="C12" s="12">
        <v>59420</v>
      </c>
      <c r="D12" s="12"/>
      <c r="E12" s="12">
        <f t="shared" si="0"/>
        <v>0</v>
      </c>
      <c r="F12" s="12">
        <f t="shared" si="0"/>
        <v>9970</v>
      </c>
      <c r="G12" s="12">
        <f t="shared" si="0"/>
        <v>0</v>
      </c>
    </row>
    <row r="13" spans="1:14">
      <c r="A13" s="11">
        <v>1993</v>
      </c>
      <c r="B13" s="12"/>
      <c r="C13" s="12">
        <v>65770</v>
      </c>
      <c r="D13" s="12"/>
      <c r="E13" s="12">
        <f t="shared" si="0"/>
        <v>0</v>
      </c>
      <c r="F13" s="12">
        <f t="shared" si="0"/>
        <v>6350</v>
      </c>
      <c r="G13" s="12">
        <f t="shared" si="0"/>
        <v>0</v>
      </c>
      <c r="K13" s="14"/>
      <c r="M13" s="15"/>
    </row>
    <row r="14" spans="1:14">
      <c r="A14" s="11">
        <v>1994</v>
      </c>
      <c r="B14" s="12"/>
      <c r="C14" s="12">
        <v>119400</v>
      </c>
      <c r="D14" s="12"/>
      <c r="E14" s="12">
        <f t="shared" si="0"/>
        <v>0</v>
      </c>
      <c r="F14" s="12">
        <f t="shared" si="0"/>
        <v>53630</v>
      </c>
      <c r="G14" s="12">
        <f t="shared" si="0"/>
        <v>0</v>
      </c>
      <c r="K14" s="16"/>
      <c r="L14" s="16"/>
      <c r="M14" s="17"/>
      <c r="N14" s="17"/>
    </row>
    <row r="15" spans="1:14">
      <c r="A15" s="11">
        <v>1995</v>
      </c>
      <c r="B15" s="12"/>
      <c r="C15" s="12">
        <v>248000</v>
      </c>
      <c r="D15" s="12"/>
      <c r="E15" s="12">
        <f t="shared" si="0"/>
        <v>0</v>
      </c>
      <c r="F15" s="12">
        <f t="shared" si="0"/>
        <v>128600</v>
      </c>
      <c r="G15" s="12">
        <f t="shared" si="0"/>
        <v>0</v>
      </c>
      <c r="H15" s="18"/>
      <c r="I15" s="18"/>
      <c r="J15" s="13"/>
      <c r="K15" s="13"/>
      <c r="L15" s="13"/>
      <c r="M15" s="19"/>
      <c r="N15" s="19"/>
    </row>
    <row r="16" spans="1:14">
      <c r="A16" s="11">
        <v>1996</v>
      </c>
      <c r="B16" s="12"/>
      <c r="C16" s="12">
        <v>409000</v>
      </c>
      <c r="D16" s="12">
        <v>68000</v>
      </c>
      <c r="E16" s="12">
        <f t="shared" si="0"/>
        <v>0</v>
      </c>
      <c r="F16" s="12">
        <f t="shared" si="0"/>
        <v>161000</v>
      </c>
      <c r="G16" s="12">
        <f t="shared" si="0"/>
        <v>68000</v>
      </c>
      <c r="H16" s="20"/>
      <c r="I16" s="20"/>
      <c r="J16" s="13"/>
      <c r="K16" s="21"/>
      <c r="L16" s="21"/>
      <c r="M16" s="22"/>
      <c r="N16" s="23"/>
    </row>
    <row r="17" spans="1:14">
      <c r="A17" s="11">
        <v>1997</v>
      </c>
      <c r="B17" s="12"/>
      <c r="C17" s="12">
        <v>700000</v>
      </c>
      <c r="D17" s="12">
        <v>283000</v>
      </c>
      <c r="E17" s="12">
        <f t="shared" si="0"/>
        <v>0</v>
      </c>
      <c r="F17" s="12">
        <f t="shared" si="0"/>
        <v>291000</v>
      </c>
      <c r="G17" s="12">
        <f t="shared" si="0"/>
        <v>215000</v>
      </c>
      <c r="H17" s="20"/>
      <c r="I17" s="20"/>
      <c r="J17" s="13"/>
      <c r="K17" s="21"/>
      <c r="L17" s="21"/>
      <c r="M17" s="22"/>
      <c r="N17" s="23"/>
    </row>
    <row r="18" spans="1:14">
      <c r="A18" s="11">
        <v>1998</v>
      </c>
      <c r="B18" s="12">
        <v>0</v>
      </c>
      <c r="C18" s="12">
        <v>1246200</v>
      </c>
      <c r="D18" s="12">
        <v>510000</v>
      </c>
      <c r="E18" s="12">
        <f t="shared" si="0"/>
        <v>0</v>
      </c>
      <c r="F18" s="12">
        <f t="shared" si="0"/>
        <v>546200</v>
      </c>
      <c r="G18" s="12">
        <f t="shared" si="0"/>
        <v>227000</v>
      </c>
      <c r="H18" s="20"/>
      <c r="I18" s="20"/>
      <c r="J18" s="13"/>
      <c r="K18" s="21"/>
      <c r="L18" s="21"/>
      <c r="M18" s="22"/>
      <c r="N18" s="23"/>
    </row>
    <row r="19" spans="1:14">
      <c r="A19" s="11">
        <v>1999</v>
      </c>
      <c r="B19" s="12">
        <v>81000</v>
      </c>
      <c r="C19" s="12">
        <v>2067000</v>
      </c>
      <c r="D19" s="12">
        <v>1040000</v>
      </c>
      <c r="E19" s="12">
        <f t="shared" si="0"/>
        <v>81000</v>
      </c>
      <c r="F19" s="12">
        <f t="shared" si="0"/>
        <v>820800</v>
      </c>
      <c r="G19" s="12">
        <f t="shared" si="0"/>
        <v>530000</v>
      </c>
      <c r="H19" s="20"/>
      <c r="I19" s="20"/>
      <c r="J19" s="13"/>
      <c r="K19" s="21"/>
      <c r="L19" s="21"/>
      <c r="M19" s="22"/>
      <c r="N19" s="23"/>
    </row>
    <row r="20" spans="1:14">
      <c r="A20" s="5">
        <v>2000</v>
      </c>
      <c r="B20" s="6">
        <v>552000</v>
      </c>
      <c r="C20" s="6">
        <v>3277000</v>
      </c>
      <c r="D20" s="6">
        <v>1800000</v>
      </c>
      <c r="E20" s="6">
        <f t="shared" si="0"/>
        <v>471000</v>
      </c>
      <c r="F20" s="6">
        <f t="shared" si="0"/>
        <v>1210000</v>
      </c>
      <c r="G20" s="6">
        <f t="shared" si="0"/>
        <v>760000</v>
      </c>
      <c r="H20" s="20"/>
      <c r="I20" s="20"/>
      <c r="J20" s="13"/>
      <c r="K20" s="21"/>
      <c r="L20" s="21"/>
      <c r="M20" s="22"/>
      <c r="N20" s="23"/>
    </row>
    <row r="21" spans="1:14">
      <c r="A21" s="5">
        <v>2001</v>
      </c>
      <c r="B21" s="6">
        <v>913640</v>
      </c>
      <c r="C21" s="6">
        <v>3981000</v>
      </c>
      <c r="D21" s="6">
        <v>2215890</v>
      </c>
      <c r="E21" s="6">
        <f t="shared" si="0"/>
        <v>361640</v>
      </c>
      <c r="F21" s="6">
        <f t="shared" si="0"/>
        <v>704000</v>
      </c>
      <c r="G21" s="6">
        <f t="shared" si="0"/>
        <v>415890</v>
      </c>
      <c r="H21" s="20"/>
      <c r="I21" s="20"/>
      <c r="J21" s="13"/>
      <c r="K21" s="21"/>
      <c r="L21" s="21"/>
      <c r="M21" s="22"/>
      <c r="N21" s="23"/>
    </row>
    <row r="22" spans="1:14">
      <c r="A22" s="5">
        <v>2002</v>
      </c>
      <c r="B22" s="6">
        <v>910400</v>
      </c>
      <c r="C22" s="6">
        <v>4062030</v>
      </c>
      <c r="D22" s="6">
        <v>2305390</v>
      </c>
      <c r="E22" s="6">
        <f t="shared" si="0"/>
        <v>-3240</v>
      </c>
      <c r="F22" s="6">
        <f t="shared" si="0"/>
        <v>81030</v>
      </c>
      <c r="G22" s="6">
        <f t="shared" si="0"/>
        <v>89500</v>
      </c>
      <c r="H22" s="20"/>
      <c r="I22" s="20"/>
      <c r="J22" s="13"/>
      <c r="K22" s="21"/>
      <c r="L22" s="21"/>
      <c r="M22" s="22"/>
      <c r="N22" s="23"/>
    </row>
    <row r="23" spans="1:14">
      <c r="A23" s="5">
        <v>2003</v>
      </c>
      <c r="B23" s="6">
        <v>1014930</v>
      </c>
      <c r="C23" s="6">
        <v>4201310</v>
      </c>
      <c r="D23" s="6">
        <v>2615370</v>
      </c>
      <c r="E23" s="6">
        <f t="shared" si="0"/>
        <v>104530</v>
      </c>
      <c r="F23" s="6">
        <f t="shared" si="0"/>
        <v>139280</v>
      </c>
      <c r="G23" s="6">
        <f t="shared" si="0"/>
        <v>309980</v>
      </c>
      <c r="H23" s="20"/>
      <c r="I23" s="20"/>
      <c r="J23" s="13"/>
      <c r="K23" s="21"/>
      <c r="L23" s="21"/>
      <c r="M23" s="22"/>
      <c r="N23" s="23"/>
    </row>
    <row r="24" spans="1:14">
      <c r="A24" s="5">
        <v>2004</v>
      </c>
      <c r="B24" s="6">
        <v>1449360</v>
      </c>
      <c r="C24" s="6">
        <v>4197830</v>
      </c>
      <c r="D24" s="6">
        <v>2845760</v>
      </c>
      <c r="E24" s="6">
        <f>B24-B23</f>
        <v>434430</v>
      </c>
      <c r="F24" s="6">
        <f t="shared" ref="F24:G24" si="1">C24-C23</f>
        <v>-3480</v>
      </c>
      <c r="G24" s="6">
        <f t="shared" si="1"/>
        <v>230390</v>
      </c>
      <c r="H24" s="20"/>
      <c r="I24" s="20"/>
      <c r="J24" s="13"/>
      <c r="K24" s="21"/>
      <c r="L24" s="21"/>
      <c r="M24" s="22"/>
      <c r="N24" s="23"/>
    </row>
    <row r="25" spans="1:14">
      <c r="A25" s="24">
        <v>2005</v>
      </c>
      <c r="B25" s="6">
        <v>1620810</v>
      </c>
      <c r="C25" s="6">
        <v>4253000</v>
      </c>
      <c r="D25" s="6">
        <v>2912810</v>
      </c>
      <c r="E25" s="6">
        <f>B25-B24</f>
        <v>171450</v>
      </c>
      <c r="F25" s="6">
        <f>C25-C24</f>
        <v>55170</v>
      </c>
      <c r="G25" s="6">
        <f>D25-D24</f>
        <v>67050</v>
      </c>
      <c r="H25" s="20"/>
      <c r="I25" s="20"/>
      <c r="J25" s="13"/>
      <c r="K25" s="21"/>
      <c r="L25" s="21"/>
      <c r="M25" s="22"/>
      <c r="N25" s="23"/>
    </row>
    <row r="26" spans="1:14">
      <c r="A26" s="13"/>
      <c r="B26" s="21"/>
      <c r="C26" s="21"/>
      <c r="D26" s="17"/>
      <c r="E26" s="22"/>
      <c r="F26" s="22"/>
      <c r="G26" s="25"/>
      <c r="H26" s="20"/>
      <c r="I26" s="20"/>
      <c r="J26" s="13"/>
      <c r="K26" s="21"/>
      <c r="L26" s="21"/>
      <c r="M26" s="22"/>
      <c r="N26" s="23"/>
    </row>
    <row r="27" spans="1:14">
      <c r="A27" s="13"/>
      <c r="B27" s="21"/>
      <c r="C27" s="21"/>
      <c r="D27" s="17"/>
      <c r="E27" s="22"/>
      <c r="F27" s="22"/>
      <c r="G27" s="25"/>
      <c r="H27" s="20"/>
      <c r="I27" s="20"/>
      <c r="J27" s="13"/>
      <c r="K27" s="21"/>
      <c r="L27" s="21"/>
      <c r="M27" s="22"/>
      <c r="N27" s="23"/>
    </row>
    <row r="28" spans="1:14">
      <c r="A28" s="13"/>
      <c r="B28" s="21"/>
      <c r="C28" s="21"/>
      <c r="D28" s="17"/>
      <c r="E28" s="22"/>
      <c r="F28" s="22"/>
      <c r="G28" s="25"/>
      <c r="H28" s="20"/>
      <c r="I28" s="20"/>
      <c r="J28" s="13"/>
      <c r="K28" s="21"/>
      <c r="L28" s="21"/>
      <c r="M28" s="22"/>
      <c r="N28" s="23"/>
    </row>
    <row r="29" spans="1:14">
      <c r="A29" s="13"/>
      <c r="B29" s="21"/>
      <c r="C29" s="21"/>
      <c r="D29" s="17"/>
      <c r="E29" s="22"/>
      <c r="F29" s="22"/>
      <c r="G29" s="25"/>
      <c r="H29" s="20"/>
      <c r="I29" s="20"/>
      <c r="J29" s="13"/>
      <c r="K29" s="21"/>
      <c r="L29" s="21"/>
      <c r="M29" s="22"/>
      <c r="N29" s="23"/>
    </row>
    <row r="30" spans="1:14">
      <c r="A30" s="13"/>
      <c r="B30" s="21"/>
      <c r="C30" s="21"/>
      <c r="D30" s="17"/>
      <c r="E30" s="22"/>
      <c r="F30" s="22"/>
      <c r="G30" s="25"/>
      <c r="H30" s="20"/>
      <c r="I30" s="20"/>
      <c r="J30" s="13"/>
      <c r="K30" s="21"/>
      <c r="L30" s="21"/>
      <c r="M30" s="22"/>
      <c r="N30" s="23"/>
    </row>
    <row r="31" spans="1:14">
      <c r="A31" s="13"/>
      <c r="B31" s="21"/>
      <c r="C31" s="21"/>
      <c r="D31" s="17"/>
      <c r="E31" s="22"/>
      <c r="F31" s="22"/>
      <c r="G31" s="25"/>
      <c r="H31" s="20"/>
      <c r="I31" s="20"/>
      <c r="J31" s="13"/>
      <c r="K31" s="21"/>
      <c r="L31" s="21"/>
      <c r="M31" s="22"/>
      <c r="N31" s="23"/>
    </row>
    <row r="32" spans="1:14">
      <c r="A32" s="13"/>
      <c r="B32" s="21"/>
      <c r="C32" s="21"/>
      <c r="D32" s="17"/>
      <c r="E32" s="22"/>
      <c r="F32" s="22"/>
      <c r="G32" s="25"/>
      <c r="H32" s="20"/>
      <c r="I32" s="20"/>
      <c r="J32" s="13"/>
      <c r="K32" s="21"/>
      <c r="L32" s="21"/>
      <c r="M32" s="22"/>
      <c r="N32" s="23"/>
    </row>
    <row r="33" spans="1:15">
      <c r="A33" s="13"/>
      <c r="B33" s="21"/>
      <c r="C33" s="21"/>
      <c r="D33" s="17"/>
      <c r="E33" s="22"/>
      <c r="F33" s="22"/>
      <c r="G33" s="25"/>
      <c r="H33" s="20"/>
      <c r="I33" s="20"/>
      <c r="J33" s="13"/>
      <c r="K33" s="21"/>
      <c r="L33" s="21"/>
      <c r="M33" s="22"/>
      <c r="N33" s="23"/>
    </row>
    <row r="34" spans="1:15">
      <c r="A34" s="13"/>
      <c r="B34" s="21"/>
      <c r="C34" s="21"/>
      <c r="D34" s="17"/>
      <c r="E34" s="22"/>
      <c r="F34" s="22"/>
      <c r="G34" s="25"/>
      <c r="H34" s="20"/>
      <c r="I34" s="20"/>
      <c r="J34" s="13"/>
      <c r="K34" s="21"/>
      <c r="L34" s="21"/>
      <c r="M34" s="22"/>
      <c r="N34" s="23"/>
    </row>
    <row r="35" spans="1:15">
      <c r="A35" s="13"/>
      <c r="B35" s="21"/>
      <c r="C35" s="21"/>
      <c r="D35" s="17"/>
      <c r="E35" s="22"/>
      <c r="F35" s="22"/>
      <c r="G35" s="25"/>
      <c r="H35" s="20"/>
      <c r="I35" s="20"/>
      <c r="J35" s="13"/>
      <c r="K35" s="21"/>
      <c r="L35" s="21"/>
      <c r="M35" s="22"/>
      <c r="N35" s="23"/>
    </row>
    <row r="36" spans="1:15">
      <c r="A36" s="13"/>
      <c r="B36" s="21"/>
      <c r="C36" s="21"/>
      <c r="D36" s="17"/>
      <c r="E36" s="22"/>
      <c r="F36" s="22"/>
      <c r="G36" s="25"/>
      <c r="H36" s="20"/>
      <c r="I36" s="20"/>
      <c r="J36" s="13"/>
      <c r="K36" s="21"/>
      <c r="L36" s="21"/>
      <c r="M36" s="22"/>
      <c r="N36" s="23"/>
    </row>
    <row r="37" spans="1:15">
      <c r="A37" s="13"/>
      <c r="B37" s="21"/>
      <c r="C37" s="21"/>
      <c r="D37" s="17"/>
      <c r="E37" s="22"/>
      <c r="F37" s="22"/>
      <c r="G37" s="25"/>
      <c r="H37" s="20"/>
      <c r="I37" s="20"/>
      <c r="J37" s="13"/>
      <c r="K37" s="21"/>
      <c r="L37" s="21"/>
      <c r="M37" s="22"/>
      <c r="N37" s="23"/>
    </row>
    <row r="38" spans="1:15">
      <c r="A38" s="13"/>
      <c r="B38" s="21"/>
      <c r="C38" s="21"/>
      <c r="D38" s="17"/>
      <c r="E38" s="22"/>
      <c r="F38" s="22"/>
      <c r="G38" s="25"/>
      <c r="H38" s="20"/>
      <c r="I38" s="20"/>
      <c r="J38" s="13"/>
      <c r="K38" s="21"/>
      <c r="L38" s="21"/>
      <c r="M38" s="22"/>
      <c r="N38" s="23"/>
    </row>
    <row r="39" spans="1:15">
      <c r="A39" s="13"/>
      <c r="B39" s="21"/>
      <c r="C39" s="21"/>
      <c r="D39" s="17"/>
      <c r="E39" s="22"/>
      <c r="F39" s="22"/>
      <c r="G39" s="25"/>
      <c r="H39" s="20"/>
      <c r="I39" s="20"/>
      <c r="J39" s="13"/>
      <c r="K39" s="21"/>
      <c r="L39" s="21"/>
      <c r="M39" s="22"/>
      <c r="N39" s="23"/>
    </row>
    <row r="40" spans="1:15">
      <c r="A40" s="13"/>
      <c r="B40" s="21"/>
      <c r="C40" s="21"/>
      <c r="D40" s="17"/>
      <c r="E40" s="22"/>
      <c r="F40" s="22"/>
      <c r="G40" s="25"/>
      <c r="H40" s="20"/>
      <c r="I40" s="20"/>
      <c r="J40" s="13"/>
      <c r="K40" s="21"/>
      <c r="L40" s="21"/>
      <c r="M40" s="22"/>
      <c r="N40" s="23"/>
    </row>
    <row r="41" spans="1:15">
      <c r="K41" s="15"/>
      <c r="L41" s="15"/>
      <c r="M41" s="26"/>
      <c r="N41" s="26"/>
      <c r="O41" s="26"/>
    </row>
    <row r="42" spans="1:15">
      <c r="K42" s="26"/>
      <c r="L42" s="26"/>
      <c r="M42" s="27"/>
      <c r="N42" s="27"/>
    </row>
    <row r="43" spans="1:15">
      <c r="K43" s="27"/>
      <c r="L43" s="27"/>
      <c r="M43" s="28"/>
      <c r="N43" s="28"/>
      <c r="O43" s="28"/>
    </row>
    <row r="44" spans="1:15">
      <c r="K44" s="28"/>
      <c r="L44" s="29"/>
      <c r="M44" s="28"/>
      <c r="N44" s="28"/>
      <c r="O44" s="28"/>
    </row>
    <row r="45" spans="1:15">
      <c r="K45" s="28"/>
      <c r="L45" s="29"/>
      <c r="M45" s="28"/>
      <c r="N45" s="28"/>
      <c r="O45" s="28"/>
    </row>
    <row r="46" spans="1:15">
      <c r="K46" s="28"/>
      <c r="L46" s="29"/>
      <c r="M46" s="28"/>
      <c r="N46" s="28"/>
      <c r="O46" s="28"/>
    </row>
    <row r="47" spans="1:15">
      <c r="K47" s="28"/>
      <c r="L47" s="29"/>
      <c r="M47" s="28"/>
      <c r="N47" s="28"/>
      <c r="O47" s="28"/>
    </row>
    <row r="48" spans="1:15">
      <c r="K48" s="28"/>
      <c r="L48" s="29"/>
      <c r="M48" s="28"/>
      <c r="N48" s="28"/>
      <c r="O48" s="28"/>
    </row>
  </sheetData>
  <hyperlinks>
    <hyperlink ref="B5" r:id="rId1" display="/pub/emcdata.nsf/(VN3)?OpenForm&amp;query=[db]=emccsn.nsf[view]=Cumulative\By+Country/Operator\Yearly+(1994+-+1999)[SP]=19.1"/>
    <hyperlink ref="C5" r:id="rId2" display="/pub/emcdata.nsf/(VN3)?OpenForm&amp;query=[db]=emccsn.nsf[view]=Cumulative\By+Country/Operator\Yearly+(1994+-+1999)[SP]=19.2"/>
    <hyperlink ref="D5" r:id="rId3" display="/pub/emcdata.nsf/(VN3)?OpenForm&amp;query=[db]=emccsn.nsf[view]=Cumulative\By+Country/Operator\Yearly+(1994+-+1999)[SP]=19.3"/>
    <hyperlink ref="G5" r:id="rId4" display="/pub/emcdata.nsf/(VN3)?OpenForm&amp;query=[db]=emccsn.nsf[view]=Cumulative\By+Country/Operator\Yearly+(1994+-+1999)[SP]=19.3"/>
    <hyperlink ref="F5" r:id="rId5" display="/pub/emcdata.nsf/(VN3)?OpenForm&amp;query=[db]=emccsn.nsf[view]=Cumulative\By+Country/Operator\Yearly+(1994+-+1999)[SP]=19.2"/>
    <hyperlink ref="E5" r:id="rId6" display="/pub/emcdata.nsf/(VN3)?OpenForm&amp;query=[db]=emccsn.nsf[view]=Cumulative\By+Country/Operator\Yearly+(1994+-+1999)[SP]=19.1"/>
  </hyperlinks>
  <pageMargins left="0.75" right="0.75" top="1" bottom="1" header="0.5" footer="0.5"/>
  <pageSetup orientation="portrait"/>
  <headerFooter alignWithMargins="0"/>
  <drawing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Non symmetric subsidy</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Eitan</dc:creator>
  <cp:lastModifiedBy>Maayan Malter</cp:lastModifiedBy>
  <dcterms:created xsi:type="dcterms:W3CDTF">1996-10-14T23:33:28Z</dcterms:created>
  <dcterms:modified xsi:type="dcterms:W3CDTF">2016-09-19T18:53:11Z</dcterms:modified>
</cp:coreProperties>
</file>